
<file path=[Content_Types].xml><?xml version="1.0" encoding="utf-8"?>
<Types xmlns="http://schemas.openxmlformats.org/package/2006/content-types">
  <Default Extension="jp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725"/>
  <workbookPr/>
  <mc:AlternateContent xmlns:mc="http://schemas.openxmlformats.org/markup-compatibility/2006">
    <mc:Choice Requires="x15">
      <x15ac:absPath xmlns:x15ac="http://schemas.microsoft.com/office/spreadsheetml/2010/11/ac" url="https://spskarvina-my.sharepoint.com/personal/tyron_sps-karvina_cz/Documents/Provoz - škola/Rekonstrukce/tělocvična - akustika a elektro/Výzva - stavba 3/Příloha č.2 - Zadávací dokumentace/"/>
    </mc:Choice>
  </mc:AlternateContent>
  <xr:revisionPtr revIDLastSave="0" documentId="11_221F20C729AEE2900F168CDD5E845C1DAC9D13AB" xr6:coauthVersionLast="47" xr6:coauthVersionMax="47" xr10:uidLastSave="{00000000-0000-0000-0000-000000000000}"/>
  <bookViews>
    <workbookView xWindow="-98" yWindow="-98" windowWidth="21795" windowHeight="12975" xr2:uid="{00000000-000D-0000-FFFF-FFFF00000000}"/>
  </bookViews>
  <sheets>
    <sheet name="Rekapitulace stavby" sheetId="1" r:id="rId1"/>
    <sheet name="001 - Podhled " sheetId="2" r:id="rId2"/>
  </sheets>
  <definedNames>
    <definedName name="_xlnm._FilterDatabase" localSheetId="1" hidden="1">'001 - Podhled '!$C$126:$K$165</definedName>
    <definedName name="_xlnm.Print_Titles" localSheetId="1">'001 - Podhled '!$126:$126</definedName>
    <definedName name="_xlnm.Print_Titles" localSheetId="0">'Rekapitulace stavby'!$92:$92</definedName>
    <definedName name="_xlnm.Print_Area" localSheetId="1">'001 - Podhled '!$C$4:$J$76,'001 - Podhled '!$C$82:$J$108,'001 - Podhled '!$C$114:$K$165</definedName>
    <definedName name="_xlnm.Print_Area" localSheetId="0">'Rekapitulace stavby'!$D$4:$AO$76,'Rekapitulace stavby'!$C$82:$AQ$96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7" i="2" l="1"/>
  <c r="J36" i="2"/>
  <c r="AY95" i="1"/>
  <c r="J35" i="2"/>
  <c r="AX95" i="1"/>
  <c r="BI165" i="2"/>
  <c r="BH165" i="2"/>
  <c r="BG165" i="2"/>
  <c r="BF165" i="2"/>
  <c r="T165" i="2"/>
  <c r="R165" i="2"/>
  <c r="P165" i="2"/>
  <c r="BI164" i="2"/>
  <c r="BH164" i="2"/>
  <c r="BG164" i="2"/>
  <c r="BF164" i="2"/>
  <c r="T164" i="2"/>
  <c r="R164" i="2"/>
  <c r="P164" i="2"/>
  <c r="BI161" i="2"/>
  <c r="BH161" i="2"/>
  <c r="BG161" i="2"/>
  <c r="BF161" i="2"/>
  <c r="T161" i="2"/>
  <c r="R161" i="2"/>
  <c r="P161" i="2"/>
  <c r="BI160" i="2"/>
  <c r="BH160" i="2"/>
  <c r="BG160" i="2"/>
  <c r="BF160" i="2"/>
  <c r="T160" i="2"/>
  <c r="R160" i="2"/>
  <c r="P160" i="2"/>
  <c r="BI157" i="2"/>
  <c r="BH157" i="2"/>
  <c r="BG157" i="2"/>
  <c r="BF157" i="2"/>
  <c r="T157" i="2"/>
  <c r="R157" i="2"/>
  <c r="P157" i="2"/>
  <c r="BI155" i="2"/>
  <c r="BH155" i="2"/>
  <c r="BG155" i="2"/>
  <c r="BF155" i="2"/>
  <c r="T155" i="2"/>
  <c r="R155" i="2"/>
  <c r="P155" i="2"/>
  <c r="BI152" i="2"/>
  <c r="BH152" i="2"/>
  <c r="BG152" i="2"/>
  <c r="BF152" i="2"/>
  <c r="T152" i="2"/>
  <c r="T151" i="2"/>
  <c r="R152" i="2"/>
  <c r="R151" i="2"/>
  <c r="P152" i="2"/>
  <c r="P151" i="2"/>
  <c r="BI148" i="2"/>
  <c r="BH148" i="2"/>
  <c r="BG148" i="2"/>
  <c r="BF148" i="2"/>
  <c r="T148" i="2"/>
  <c r="R148" i="2"/>
  <c r="P148" i="2"/>
  <c r="BI145" i="2"/>
  <c r="BH145" i="2"/>
  <c r="BG145" i="2"/>
  <c r="BF145" i="2"/>
  <c r="T145" i="2"/>
  <c r="R145" i="2"/>
  <c r="P145" i="2"/>
  <c r="BI144" i="2"/>
  <c r="BH144" i="2"/>
  <c r="BG144" i="2"/>
  <c r="BF144" i="2"/>
  <c r="T144" i="2"/>
  <c r="R144" i="2"/>
  <c r="P144" i="2"/>
  <c r="BI141" i="2"/>
  <c r="BH141" i="2"/>
  <c r="BG141" i="2"/>
  <c r="BF141" i="2"/>
  <c r="T141" i="2"/>
  <c r="T140" i="2"/>
  <c r="R141" i="2"/>
  <c r="R140" i="2"/>
  <c r="P141" i="2"/>
  <c r="P140" i="2"/>
  <c r="BI138" i="2"/>
  <c r="BH138" i="2"/>
  <c r="BG138" i="2"/>
  <c r="BF138" i="2"/>
  <c r="T138" i="2"/>
  <c r="R138" i="2"/>
  <c r="P138" i="2"/>
  <c r="BI136" i="2"/>
  <c r="BH136" i="2"/>
  <c r="BG136" i="2"/>
  <c r="BF136" i="2"/>
  <c r="T136" i="2"/>
  <c r="R136" i="2"/>
  <c r="P136" i="2"/>
  <c r="BI135" i="2"/>
  <c r="BH135" i="2"/>
  <c r="BG135" i="2"/>
  <c r="BF135" i="2"/>
  <c r="T135" i="2"/>
  <c r="R135" i="2"/>
  <c r="P135" i="2"/>
  <c r="BI132" i="2"/>
  <c r="BH132" i="2"/>
  <c r="BG132" i="2"/>
  <c r="BF132" i="2"/>
  <c r="T132" i="2"/>
  <c r="R132" i="2"/>
  <c r="P132" i="2"/>
  <c r="BI130" i="2"/>
  <c r="BH130" i="2"/>
  <c r="BG130" i="2"/>
  <c r="BF130" i="2"/>
  <c r="T130" i="2"/>
  <c r="R130" i="2"/>
  <c r="P130" i="2"/>
  <c r="J124" i="2"/>
  <c r="J123" i="2"/>
  <c r="F123" i="2"/>
  <c r="F121" i="2"/>
  <c r="E119" i="2"/>
  <c r="J92" i="2"/>
  <c r="J91" i="2"/>
  <c r="F91" i="2"/>
  <c r="F89" i="2"/>
  <c r="E87" i="2"/>
  <c r="J18" i="2"/>
  <c r="E18" i="2"/>
  <c r="F124" i="2"/>
  <c r="J17" i="2"/>
  <c r="J12" i="2"/>
  <c r="J121" i="2"/>
  <c r="E7" i="2"/>
  <c r="E85" i="2"/>
  <c r="L90" i="1"/>
  <c r="AM90" i="1"/>
  <c r="AM89" i="1"/>
  <c r="L89" i="1"/>
  <c r="AM87" i="1"/>
  <c r="L87" i="1"/>
  <c r="L85" i="1"/>
  <c r="L84" i="1"/>
  <c r="J164" i="2"/>
  <c r="J155" i="2"/>
  <c r="J152" i="2"/>
  <c r="BK145" i="2"/>
  <c r="BK141" i="2"/>
  <c r="BK135" i="2"/>
  <c r="J165" i="2"/>
  <c r="BK164" i="2"/>
  <c r="J161" i="2"/>
  <c r="BK160" i="2"/>
  <c r="J157" i="2"/>
  <c r="J138" i="2"/>
  <c r="J136" i="2"/>
  <c r="J132" i="2"/>
  <c r="AS94" i="1"/>
  <c r="BK165" i="2"/>
  <c r="BK161" i="2"/>
  <c r="BK155" i="2"/>
  <c r="J148" i="2"/>
  <c r="BK144" i="2"/>
  <c r="BK138" i="2"/>
  <c r="BK136" i="2"/>
  <c r="J135" i="2"/>
  <c r="BK130" i="2"/>
  <c r="J160" i="2"/>
  <c r="BK157" i="2"/>
  <c r="BK152" i="2"/>
  <c r="BK148" i="2"/>
  <c r="J145" i="2"/>
  <c r="J144" i="2"/>
  <c r="J141" i="2"/>
  <c r="BK132" i="2"/>
  <c r="J130" i="2"/>
  <c r="BK129" i="2" l="1"/>
  <c r="P129" i="2"/>
  <c r="R129" i="2"/>
  <c r="BK134" i="2"/>
  <c r="J134" i="2"/>
  <c r="J99" i="2"/>
  <c r="T134" i="2"/>
  <c r="BK143" i="2"/>
  <c r="J143" i="2"/>
  <c r="J102" i="2"/>
  <c r="P143" i="2"/>
  <c r="R154" i="2"/>
  <c r="R159" i="2"/>
  <c r="BK163" i="2"/>
  <c r="J163" i="2"/>
  <c r="J107" i="2"/>
  <c r="T129" i="2"/>
  <c r="T128" i="2"/>
  <c r="P134" i="2"/>
  <c r="BK154" i="2"/>
  <c r="J154" i="2"/>
  <c r="J104" i="2"/>
  <c r="T154" i="2"/>
  <c r="BK159" i="2"/>
  <c r="BK158" i="2"/>
  <c r="J158" i="2" s="1"/>
  <c r="J105" i="2" s="1"/>
  <c r="P159" i="2"/>
  <c r="P163" i="2"/>
  <c r="R143" i="2"/>
  <c r="R139" i="2"/>
  <c r="R163" i="2"/>
  <c r="R134" i="2"/>
  <c r="R128" i="2" s="1"/>
  <c r="T143" i="2"/>
  <c r="T139" i="2"/>
  <c r="P154" i="2"/>
  <c r="P139" i="2" s="1"/>
  <c r="T159" i="2"/>
  <c r="T163" i="2"/>
  <c r="E117" i="2"/>
  <c r="BE135" i="2"/>
  <c r="BE136" i="2"/>
  <c r="BE145" i="2"/>
  <c r="BE148" i="2"/>
  <c r="BE152" i="2"/>
  <c r="BE164" i="2"/>
  <c r="J89" i="2"/>
  <c r="BE130" i="2"/>
  <c r="BE138" i="2"/>
  <c r="BE144" i="2"/>
  <c r="BE160" i="2"/>
  <c r="BK140" i="2"/>
  <c r="BK151" i="2"/>
  <c r="BK139" i="2" s="1"/>
  <c r="J139" i="2" s="1"/>
  <c r="J100" i="2" s="1"/>
  <c r="J151" i="2"/>
  <c r="J103" i="2"/>
  <c r="BE141" i="2"/>
  <c r="BE155" i="2"/>
  <c r="F92" i="2"/>
  <c r="BE132" i="2"/>
  <c r="BE157" i="2"/>
  <c r="BE161" i="2"/>
  <c r="BE165" i="2"/>
  <c r="F37" i="2"/>
  <c r="BD95" i="1"/>
  <c r="BD94" i="1"/>
  <c r="W33" i="1"/>
  <c r="F34" i="2"/>
  <c r="BA95" i="1"/>
  <c r="BA94" i="1"/>
  <c r="W30" i="1"/>
  <c r="F35" i="2"/>
  <c r="BB95" i="1"/>
  <c r="BB94" i="1"/>
  <c r="AX94" i="1"/>
  <c r="F36" i="2"/>
  <c r="BC95" i="1"/>
  <c r="BC94" i="1"/>
  <c r="AY94" i="1" s="1"/>
  <c r="J34" i="2"/>
  <c r="AW95" i="1"/>
  <c r="P158" i="2" l="1"/>
  <c r="T158" i="2"/>
  <c r="T127" i="2"/>
  <c r="R158" i="2"/>
  <c r="P128" i="2"/>
  <c r="P127" i="2"/>
  <c r="AU95" i="1"/>
  <c r="BK128" i="2"/>
  <c r="J128" i="2"/>
  <c r="J97" i="2"/>
  <c r="R127" i="2"/>
  <c r="J129" i="2"/>
  <c r="J98" i="2"/>
  <c r="J159" i="2"/>
  <c r="J106" i="2" s="1"/>
  <c r="J140" i="2"/>
  <c r="J101" i="2"/>
  <c r="AU94" i="1"/>
  <c r="W32" i="1"/>
  <c r="F33" i="2"/>
  <c r="AZ95" i="1" s="1"/>
  <c r="AZ94" i="1" s="1"/>
  <c r="W29" i="1" s="1"/>
  <c r="W31" i="1"/>
  <c r="AW94" i="1"/>
  <c r="AK30" i="1"/>
  <c r="J33" i="2"/>
  <c r="AV95" i="1"/>
  <c r="AT95" i="1"/>
  <c r="BK127" i="2" l="1"/>
  <c r="J127" i="2"/>
  <c r="J96" i="2" s="1"/>
  <c r="AV94" i="1"/>
  <c r="AK29" i="1"/>
  <c r="J30" i="2" l="1"/>
  <c r="AG95" i="1" s="1"/>
  <c r="AN95" i="1" s="1"/>
  <c r="AT94" i="1"/>
  <c r="J39" i="2" l="1"/>
  <c r="AG94" i="1"/>
  <c r="AK26" i="1" s="1"/>
  <c r="AK35" i="1" s="1"/>
  <c r="AN94" i="1" l="1"/>
</calcChain>
</file>

<file path=xl/sharedStrings.xml><?xml version="1.0" encoding="utf-8"?>
<sst xmlns="http://schemas.openxmlformats.org/spreadsheetml/2006/main" count="648" uniqueCount="218">
  <si>
    <t>Export Komplet</t>
  </si>
  <si>
    <t/>
  </si>
  <si>
    <t>2.0</t>
  </si>
  <si>
    <t>ZAMOK</t>
  </si>
  <si>
    <t>False</t>
  </si>
  <si>
    <t>{d166e8be-2428-4bdf-9fd4-1716c54ef9d0}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</si>
  <si>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</si>
  <si>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</si>
  <si>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</si>
  <si>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</si>
  <si>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</si>
  <si>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</si>
  <si>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</si>
  <si>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</si>
  <si>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20250905003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</si>
  <si>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</si>
  <si>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</si>
  <si>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Rekonstrukce podhledu  v tělocvičně</t>
  </si>
  <si>
    <t>KSO:</t>
  </si>
  <si>
    <t>CC-CZ:</t>
  </si>
  <si>
    <t>Místo:</t>
  </si>
  <si>
    <t>Karviná</t>
  </si>
  <si>
    <t>Datum:</t>
  </si>
  <si>
    <t>7. 5. 2025</t>
  </si>
  <si>
    <t>Zadavatel:</t>
  </si>
  <si>
    <t>IČ:</t>
  </si>
  <si>
    <t>Střední průmyslová škola, Karviná, p.o.</t>
  </si>
  <si>
    <t>DIČ:</t>
  </si>
  <si>
    <t>Uchazeč:</t>
  </si>
  <si>
    <t>Vyplň údaj</t>
  </si>
  <si>
    <t>Projektant:</t>
  </si>
  <si>
    <t>ATRIS s.r.o.</t>
  </si>
  <si>
    <t>True</t>
  </si>
  <si>
    <t>Zpracovatel:</t>
  </si>
  <si>
    <t>Barbora Kyšková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</si>
  <si>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</si>
  <si>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</si>
  <si>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</si>
  <si>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</si>
  <si>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</si>
  <si>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</si>
  <si>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</si>
  <si>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</si>
  <si>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</si>
  <si>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</si>
  <si>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</si>
  <si>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</si>
  <si>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</si>
  <si>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</si>
  <si>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</si>
  <si>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</si>
  <si>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</si>
  <si>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</si>
  <si>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</si>
  <si>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</si>
  <si>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</si>
  <si>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</si>
  <si>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</si>
  <si>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</si>
  <si>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</si>
  <si>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</si>
  <si>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</si>
  <si>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</si>
  <si>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</si>
  <si>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</si>
  <si>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</si>
  <si>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</si>
  <si>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</si>
  <si>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</si>
  <si>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</si>
  <si>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</si>
  <si>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</si>
  <si>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</si>
  <si>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</si>
  <si>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</si>
  <si>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</si>
  <si>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</si>
  <si>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</si>
  <si>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</si>
  <si>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</si>
  <si>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</si>
  <si>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001</t>
  </si>
  <si>
    <t xml:space="preserve">Podhled </t>
  </si>
  <si>
    <t>STA</t>
  </si>
  <si>
    <t>1</t>
  </si>
  <si>
    <t>{696b486b-34f6-48ee-9021-608915a931dc}</t>
  </si>
  <si>
    <t>2</t>
  </si>
  <si>
    <t>KRYCÍ LIST SOUPISU PRACÍ</t>
  </si>
  <si>
    <t>Objekt:</t>
  </si>
  <si>
    <t xml:space="preserve">001 - Podhled 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</si>
  <si>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</si>
  <si>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</si>
  <si>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</si>
  <si>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</si>
  <si>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</si>
  <si>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</si>
  <si>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6 - Úpravy povrchů, podlahy a osazování výplní</t>
  </si>
  <si>
    <t xml:space="preserve">    9 - Ostatní konstrukce a práce, bourání</t>
  </si>
  <si>
    <t>PSV - Práce a dodávky PSV</t>
  </si>
  <si>
    <t xml:space="preserve">    762 - Konstrukce tesařské</t>
  </si>
  <si>
    <t xml:space="preserve">    763 - Konstrukce suché výstavby</t>
  </si>
  <si>
    <t xml:space="preserve">    767 - Konstrukce zámečnické</t>
  </si>
  <si>
    <t xml:space="preserve">    784 - Dokončovací práce - malby a tapety</t>
  </si>
  <si>
    <t>VRN - VRN</t>
  </si>
  <si>
    <t xml:space="preserve">    0 - Vedlejší  náklady</t>
  </si>
  <si>
    <t xml:space="preserve">    999 - Ostatní a vedlejší náklady 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</si>
  <si>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</si>
  <si>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</si>
  <si>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</si>
  <si>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</si>
  <si>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</si>
  <si>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</si>
  <si>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</si>
  <si>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</si>
  <si>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</si>
  <si>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</si>
  <si>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</si>
  <si>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</si>
  <si>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</si>
  <si>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</si>
  <si>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</si>
  <si>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</si>
  <si>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6</t>
  </si>
  <si>
    <t>Úpravy povrchů, podlahy a osazování výplní</t>
  </si>
  <si>
    <t>K</t>
  </si>
  <si>
    <t>619991005</t>
  </si>
  <si>
    <t>Zakrytí stěny PE fólií</t>
  </si>
  <si>
    <t>m2</t>
  </si>
  <si>
    <t>CS ÚRS 2025 01</t>
  </si>
  <si>
    <t>4</t>
  </si>
  <si>
    <t>468584410</t>
  </si>
  <si>
    <t>VV</t>
  </si>
  <si>
    <t>"stávající obložení"99,8*3,5</t>
  </si>
  <si>
    <t>619991011</t>
  </si>
  <si>
    <t>Obalení samostatných konstrukcí a prvků PE fólií</t>
  </si>
  <si>
    <t>1539768942</t>
  </si>
  <si>
    <t>"zakrytí oken a dveří"180</t>
  </si>
  <si>
    <t>9</t>
  </si>
  <si>
    <t>Ostatní konstrukce a práce, bourání</t>
  </si>
  <si>
    <t>3</t>
  </si>
  <si>
    <t>946111117</t>
  </si>
  <si>
    <t>Montáž pojízdných věží trubkových/dílcových š od 0,6 do 0,9 m dl do 3,2 m v přes 6,6 do 7,6 m</t>
  </si>
  <si>
    <t>kus</t>
  </si>
  <si>
    <t>-1256189274</t>
  </si>
  <si>
    <t>946111217</t>
  </si>
  <si>
    <t>Příplatek k pojízdným věžím š od 0,6 do 0,9 m dl do 3,2 m v přes 6,6 do 7,6 m za každý den použití</t>
  </si>
  <si>
    <t>141223</t>
  </si>
  <si>
    <t>"nájem na 30 dnů"3*30</t>
  </si>
  <si>
    <t>5</t>
  </si>
  <si>
    <t>946111817</t>
  </si>
  <si>
    <t>Demontáž pojízdných věží trubkových/dílcových š od 0,6 do 0,9 m dl do 3,2 m v přes 6,6 do 7,6 m</t>
  </si>
  <si>
    <t>78259145</t>
  </si>
  <si>
    <t>PSV</t>
  </si>
  <si>
    <t>Práce a dodávky PSV</t>
  </si>
  <si>
    <t>762</t>
  </si>
  <si>
    <t>Konstrukce tesařské</t>
  </si>
  <si>
    <t>R-7620010</t>
  </si>
  <si>
    <t xml:space="preserve">Zakrytí podlahy OSB deskami vč. dodávky OSB desek </t>
  </si>
  <si>
    <t>16</t>
  </si>
  <si>
    <t>-1231871890</t>
  </si>
  <si>
    <t>P</t>
  </si>
  <si>
    <t xml:space="preserve">Poznámka k položce:_x000D_
Zakrytí podlahy v tělocvičně - podlaha musí být zakryta a zajištěna tak, aby nedošlo k jejímu poškození, znečištění apod. </t>
  </si>
  <si>
    <t>763</t>
  </si>
  <si>
    <t>Konstrukce suché výstavby</t>
  </si>
  <si>
    <t>7</t>
  </si>
  <si>
    <t>998763201</t>
  </si>
  <si>
    <t>Přesun hmot procentní pro dřevostavby v objektech v přes 6 do 12 m</t>
  </si>
  <si>
    <t>%</t>
  </si>
  <si>
    <t>599240208</t>
  </si>
  <si>
    <t>8</t>
  </si>
  <si>
    <t>R-7630210</t>
  </si>
  <si>
    <t xml:space="preserve">D+M akustického podhledu </t>
  </si>
  <si>
    <t>-1923448377</t>
  </si>
  <si>
    <t xml:space="preserve">Poznámka k položce:_x000D_
Rozměr panelu 1200x600x40 mm. Panely nejsou odnímatelné. Koeficient pohltivosti αw=0,95._x000D_
Jádro: v plástvích lisovaná skelná vlákna. . Povrch ze zesílené sklovláknité tkaniny. Barva bílá 085. Nejblíže barevný_x000D_
vzorek NCS s 1002-Y. Třída nárazu-odolnosti 1A. Výrobek je plně recyklovatelný. Reakce na oheň A2-s1,d0._x000D_
_x000D_
Položka obsahuje kompletní dodávku a montáž podhledu jako celku, vč. podkladního roštu, vč. všech kotevních a spojovacích prvků ._x000D_
_x000D_
Před objednáním materiálu a zahájením prací bude zpracována akustická studie dle konkrétního dodavatele podhledu, tato studie bude předložena ke schválení, akustický podhled musí splňovat požadavky ČSN 730527._x000D_
Po realizaci musí zhotovitel zajistit měření doby dozvuku pro ověření splnění normových požadavků a předat protokol o měření doby dozvuku s kladným výsledkem._x000D_
</t>
  </si>
  <si>
    <t>"viz. půdorys střechy"311,04</t>
  </si>
  <si>
    <t>R-7630211</t>
  </si>
  <si>
    <t xml:space="preserve">D+M akustického obkladu </t>
  </si>
  <si>
    <t>1974991644</t>
  </si>
  <si>
    <t xml:space="preserve">Poznámka k položce:_x000D_
Rozměr panelu: hrana A 2700x1200, Tloušťka 40mm, Viditelná nebo skrytá nosná konstrukce, Plně demontovatelné panely v_x000D_
jakémkoliv místě, Koeficient pohltivosti αw=1,. Jádro: v plástvích lisovaná skelná vlákna. Povrch ze zesílené sklovláknité_x000D_
tkaniny. Systémový rastr– tenký hliníkový obvodový profil, Mechanická odolnost splňující požadavky odpovídající třídě 1A._x000D_
Reakce na oheň A2-s1,d0._x000D_
_x000D_
Před objednáním materiálu a zahájením prací bude zpracována akustická studie dle konkrétního dodavatele podhledu, tato studie bude předložena ke schválení, akustický podhled musí splňovat požadavky ČSN 730527._x000D_
Po realizaci musí zhotovitel zajistit měření doby dozvuku pro ověření splnění normových požadavků a předat protokol o měření doby dozvuku s kladným výsledkem._x000D_
</t>
  </si>
  <si>
    <t>"viz. řez nový stav"117</t>
  </si>
  <si>
    <t>767</t>
  </si>
  <si>
    <t>Konstrukce zámečnické</t>
  </si>
  <si>
    <t>10</t>
  </si>
  <si>
    <t>R-7670010</t>
  </si>
  <si>
    <t>Odstranění vady vycházející ze zprávy o konstrolní prohlídce ocelových konstrukcí dle ČSN 732604</t>
  </si>
  <si>
    <t>soubor</t>
  </si>
  <si>
    <t>877268881</t>
  </si>
  <si>
    <t>Poznámka k položce:_x000D_
Vada č. 1: nedovařené svary_x000D_
Umístění: svar spodního pásu, 4. vazník od vstupu do tělocvičny_x000D_
Nápravné opatření: svařit a opravit povrchovou ochranu</t>
  </si>
  <si>
    <t>784</t>
  </si>
  <si>
    <t>Dokončovací práce - malby a tapety</t>
  </si>
  <si>
    <t>11</t>
  </si>
  <si>
    <t>784111005</t>
  </si>
  <si>
    <t>Oprášení (ometení ) podkladu v místnostech v přes 5,00 m</t>
  </si>
  <si>
    <t>1315623921</t>
  </si>
  <si>
    <t>17,6*5*2+29,1*5</t>
  </si>
  <si>
    <t>784221105</t>
  </si>
  <si>
    <t>Dvojnásobné bílé malby ze směsí za sucha dobře otěruvzdorných v místnostech přes 5,00 m</t>
  </si>
  <si>
    <t>1797572618</t>
  </si>
  <si>
    <t>VRN</t>
  </si>
  <si>
    <t>Vedlejší  náklady</t>
  </si>
  <si>
    <t>13</t>
  </si>
  <si>
    <t>999006</t>
  </si>
  <si>
    <t xml:space="preserve">Dokumentace skutečného provedení stavby </t>
  </si>
  <si>
    <t>291228123</t>
  </si>
  <si>
    <t>14</t>
  </si>
  <si>
    <t>999009</t>
  </si>
  <si>
    <t>Zařízení staveniště - zřízení, náklday na provoz, odstranění</t>
  </si>
  <si>
    <t>1709638299</t>
  </si>
  <si>
    <t xml:space="preserve">Poznámka k položce:_x000D_
Zajištění bezpečného příjezdu a přístupu na staveniště vč. dopravního značení a potřebných souhlasů a rozhodnutí s vybudováním zařízení staveniště, náklady na připojení staveniště na energie vč. zajištění měření odběru energiií, vytýčení obvodu staveniště, oplocení a zabezpečení prostoru staveniště proti neoprávněnému vstupu._x000D_
_x000D_
Náklady a popatky spojené s užíváním veřejných ploch a prostranství , vč. užívání ploch v souvislosti s uložením stavebního materiálu nebo stavebního odpadu._x000D_
_x000D_
náklady na vybavení zařízení staveniště, náklady na spotřebované energie provozem zařízení staveniště, náklady na úklid v prostoru staveniště a příjezdových komunikací ke staveništi, opatření k zabránění nadměrného zatěžování zařízení staveniště a jeho okolí prachem (např. používání plachet, kropení sutě a odtěžované zeminy vodou)_x000D_
náklady  na odstranění zařízení staveniště, uvedení stavbou dotčených ploch a ploch zařízení staveniště do původního stavu_x000D_
_x000D_
_x000D_
</t>
  </si>
  <si>
    <t>999</t>
  </si>
  <si>
    <t xml:space="preserve">Ostatní a vedlejší náklady </t>
  </si>
  <si>
    <t>15</t>
  </si>
  <si>
    <t>R-9901</t>
  </si>
  <si>
    <t xml:space="preserve">Akustická studie podhledu </t>
  </si>
  <si>
    <t>-839429008</t>
  </si>
  <si>
    <t>R-9902</t>
  </si>
  <si>
    <t xml:space="preserve">Měření doby dozvuku po ukončení prací </t>
  </si>
  <si>
    <t>1216343094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</si>
</sst>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5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4" fillId="0" borderId="0" applyNumberFormat="0" applyFill="0" applyBorder="0" applyAlignment="0" applyProtection="0"/>
  </cellStyleXfs>
  <cellXfs count="197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5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17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5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4" borderId="7" xfId="0" applyFill="1" applyBorder="1" applyAlignment="1">
      <alignment vertical="center"/>
    </xf>
    <xf numFmtId="0" fontId="20" fillId="4" borderId="0" xfId="0" applyFont="1" applyFill="1" applyAlignment="1">
      <alignment horizontal="center" vertical="center"/>
    </xf>
    <xf numFmtId="0" fontId="21" fillId="0" borderId="16" xfId="0" applyFont="1" applyBorder="1" applyAlignment="1">
      <alignment horizontal="center" vertical="center" wrapText="1"/>
    </xf>
    <xf numFmtId="0" fontId="21" fillId="0" borderId="17" xfId="0" applyFont="1" applyBorder="1" applyAlignment="1">
      <alignment horizontal="center" vertical="center" wrapText="1"/>
    </xf>
    <xf numFmtId="0" fontId="21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4" fontId="22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8" fillId="0" borderId="14" xfId="0" applyNumberFormat="1" applyFont="1" applyBorder="1" applyAlignment="1">
      <alignment vertical="center"/>
    </xf>
    <xf numFmtId="4" fontId="18" fillId="0" borderId="0" xfId="0" applyNumberFormat="1" applyFont="1" applyAlignment="1">
      <alignment vertical="center"/>
    </xf>
    <xf numFmtId="166" fontId="18" fillId="0" borderId="0" xfId="0" applyNumberFormat="1" applyFont="1" applyAlignment="1">
      <alignment vertical="center"/>
    </xf>
    <xf numFmtId="4" fontId="18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5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7" fillId="0" borderId="19" xfId="0" applyNumberFormat="1" applyFont="1" applyBorder="1" applyAlignment="1">
      <alignment vertical="center"/>
    </xf>
    <xf numFmtId="4" fontId="27" fillId="0" borderId="20" xfId="0" applyNumberFormat="1" applyFont="1" applyBorder="1" applyAlignment="1">
      <alignment vertical="center"/>
    </xf>
    <xf numFmtId="166" fontId="27" fillId="0" borderId="20" xfId="0" applyNumberFormat="1" applyFont="1" applyBorder="1" applyAlignment="1">
      <alignment vertical="center"/>
    </xf>
    <xf numFmtId="4" fontId="27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5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0" fillId="4" borderId="0" xfId="0" applyFont="1" applyFill="1" applyAlignment="1">
      <alignment horizontal="left" vertical="center"/>
    </xf>
    <xf numFmtId="0" fontId="20" fillId="4" borderId="0" xfId="0" applyFont="1" applyFill="1" applyAlignment="1">
      <alignment horizontal="right" vertical="center"/>
    </xf>
    <xf numFmtId="0" fontId="29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20" fillId="4" borderId="16" xfId="0" applyFont="1" applyFill="1" applyBorder="1" applyAlignment="1">
      <alignment horizontal="center" vertical="center" wrapText="1"/>
    </xf>
    <xf numFmtId="0" fontId="20" fillId="4" borderId="17" xfId="0" applyFont="1" applyFill="1" applyBorder="1" applyAlignment="1">
      <alignment horizontal="center" vertical="center" wrapText="1"/>
    </xf>
    <xf numFmtId="0" fontId="20" fillId="4" borderId="18" xfId="0" applyFont="1" applyFill="1" applyBorder="1" applyAlignment="1">
      <alignment horizontal="center" vertical="center" wrapText="1"/>
    </xf>
    <xf numFmtId="4" fontId="22" fillId="0" borderId="0" xfId="0" applyNumberFormat="1" applyFont="1"/>
    <xf numFmtId="166" fontId="30" fillId="0" borderId="12" xfId="0" applyNumberFormat="1" applyFont="1" applyBorder="1"/>
    <xf numFmtId="166" fontId="30" fillId="0" borderId="13" xfId="0" applyNumberFormat="1" applyFont="1" applyBorder="1"/>
    <xf numFmtId="4" fontId="31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20" fillId="0" borderId="22" xfId="0" applyFont="1" applyBorder="1" applyAlignment="1">
      <alignment horizontal="center" vertical="center"/>
    </xf>
    <xf numFmtId="49" fontId="20" fillId="0" borderId="22" xfId="0" applyNumberFormat="1" applyFont="1" applyBorder="1" applyAlignment="1">
      <alignment horizontal="left" vertical="center" wrapText="1"/>
    </xf>
    <xf numFmtId="0" fontId="20" fillId="0" borderId="22" xfId="0" applyFont="1" applyBorder="1" applyAlignment="1">
      <alignment horizontal="left" vertical="center" wrapText="1"/>
    </xf>
    <xf numFmtId="0" fontId="20" fillId="0" borderId="22" xfId="0" applyFont="1" applyBorder="1" applyAlignment="1">
      <alignment horizontal="center" vertical="center" wrapText="1"/>
    </xf>
    <xf numFmtId="167" fontId="20" fillId="0" borderId="22" xfId="0" applyNumberFormat="1" applyFont="1" applyBorder="1" applyAlignment="1">
      <alignment vertical="center"/>
    </xf>
    <xf numFmtId="4" fontId="20" fillId="2" borderId="22" xfId="0" applyNumberFormat="1" applyFont="1" applyFill="1" applyBorder="1" applyAlignment="1" applyProtection="1">
      <alignment vertical="center"/>
      <protection locked="0"/>
    </xf>
    <xf numFmtId="4" fontId="20" fillId="0" borderId="22" xfId="0" applyNumberFormat="1" applyFont="1" applyBorder="1" applyAlignment="1">
      <alignment vertical="center"/>
    </xf>
    <xf numFmtId="0" fontId="21" fillId="2" borderId="14" xfId="0" applyFont="1" applyFill="1" applyBorder="1" applyAlignment="1" applyProtection="1">
      <alignment horizontal="left" vertical="center"/>
      <protection locked="0"/>
    </xf>
    <xf numFmtId="0" fontId="21" fillId="0" borderId="0" xfId="0" applyFont="1" applyAlignment="1">
      <alignment horizontal="center" vertical="center"/>
    </xf>
    <xf numFmtId="166" fontId="21" fillId="0" borderId="0" xfId="0" applyNumberFormat="1" applyFont="1" applyAlignment="1">
      <alignment vertical="center"/>
    </xf>
    <xf numFmtId="166" fontId="21" fillId="0" borderId="15" xfId="0" applyNumberFormat="1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9" fillId="0" borderId="3" xfId="0" applyFont="1" applyBorder="1" applyAlignment="1">
      <alignment vertical="center"/>
    </xf>
    <xf numFmtId="0" fontId="32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33" fillId="0" borderId="0" xfId="0" applyFont="1" applyAlignment="1">
      <alignment vertical="center" wrapText="1"/>
    </xf>
    <xf numFmtId="0" fontId="0" fillId="0" borderId="0" xfId="0" applyAlignment="1" applyProtection="1">
      <alignment vertical="center"/>
      <protection locked="0"/>
    </xf>
    <xf numFmtId="0" fontId="0" fillId="0" borderId="14" xfId="0" applyBorder="1" applyAlignment="1">
      <alignment vertical="center"/>
    </xf>
    <xf numFmtId="167" fontId="20" fillId="2" borderId="22" xfId="0" applyNumberFormat="1" applyFont="1" applyFill="1" applyBorder="1" applyAlignment="1" applyProtection="1">
      <alignment vertical="center"/>
      <protection locked="0"/>
    </xf>
    <xf numFmtId="0" fontId="21" fillId="2" borderId="19" xfId="0" applyFont="1" applyFill="1" applyBorder="1" applyAlignment="1" applyProtection="1">
      <alignment horizontal="left" vertical="center"/>
      <protection locked="0"/>
    </xf>
    <xf numFmtId="0" fontId="21" fillId="0" borderId="20" xfId="0" applyFont="1" applyBorder="1" applyAlignment="1">
      <alignment horizontal="center" vertical="center"/>
    </xf>
    <xf numFmtId="0" fontId="0" fillId="0" borderId="20" xfId="0" applyBorder="1" applyAlignment="1">
      <alignment vertical="center"/>
    </xf>
    <xf numFmtId="166" fontId="21" fillId="0" borderId="20" xfId="0" applyNumberFormat="1" applyFont="1" applyBorder="1" applyAlignment="1">
      <alignment vertical="center"/>
    </xf>
    <xf numFmtId="166" fontId="21" fillId="0" borderId="21" xfId="0" applyNumberFormat="1" applyFont="1" applyBorder="1" applyAlignment="1">
      <alignment vertical="center"/>
    </xf>
    <xf numFmtId="0" fontId="14" fillId="0" borderId="0" xfId="0" applyFont="1" applyAlignment="1">
      <alignment horizontal="left" vertical="top" wrapText="1"/>
    </xf>
    <xf numFmtId="0" fontId="14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5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6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0" fillId="4" borderId="6" xfId="0" applyFont="1" applyFill="1" applyBorder="1" applyAlignment="1">
      <alignment horizontal="center" vertical="center"/>
    </xf>
    <xf numFmtId="0" fontId="20" fillId="4" borderId="7" xfId="0" applyFont="1" applyFill="1" applyBorder="1" applyAlignment="1">
      <alignment horizontal="left" vertical="center"/>
    </xf>
    <xf numFmtId="0" fontId="20" fillId="4" borderId="7" xfId="0" applyFont="1" applyFill="1" applyBorder="1" applyAlignment="1">
      <alignment horizontal="center" vertical="center"/>
    </xf>
    <xf numFmtId="0" fontId="20" fillId="4" borderId="7" xfId="0" applyFont="1" applyFill="1" applyBorder="1" applyAlignment="1">
      <alignment horizontal="right" vertical="center"/>
    </xf>
    <xf numFmtId="0" fontId="20" fillId="4" borderId="8" xfId="0" applyFont="1" applyFill="1" applyBorder="1" applyAlignment="1">
      <alignment horizontal="left" vertical="center"/>
    </xf>
    <xf numFmtId="4" fontId="26" fillId="0" borderId="0" xfId="0" applyNumberFormat="1" applyFont="1" applyAlignment="1">
      <alignment vertical="center"/>
    </xf>
    <xf numFmtId="0" fontId="26" fillId="0" borderId="0" xfId="0" applyFont="1" applyAlignment="1">
      <alignment vertical="center"/>
    </xf>
    <xf numFmtId="0" fontId="25" fillId="0" borderId="0" xfId="0" applyFont="1" applyAlignment="1">
      <alignment horizontal="left" vertical="center" wrapText="1"/>
    </xf>
    <xf numFmtId="4" fontId="22" fillId="0" borderId="0" xfId="0" applyNumberFormat="1" applyFont="1" applyAlignment="1">
      <alignment horizontal="righ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app.urs.cz/products/kros4" TargetMode="External"/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app.urs.cz/products/kros4" TargetMode="External"/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39</xdr:col>
      <xdr:colOff>86995</xdr:colOff>
      <xdr:row>3</xdr:row>
      <xdr:rowOff>0</xdr:rowOff>
    </xdr:from>
    <xdr:to>
      <xdr:col>40</xdr:col>
      <xdr:colOff>367665</xdr:colOff>
      <xdr:row>6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39</xdr:col>
      <xdr:colOff>225425</xdr:colOff>
      <xdr:row>81</xdr:row>
      <xdr:rowOff>0</xdr:rowOff>
    </xdr:from>
    <xdr:to>
      <xdr:col>41</xdr:col>
      <xdr:colOff>176530</xdr:colOff>
      <xdr:row>85</xdr:row>
      <xdr:rowOff>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absoluteAnchor>
    <xdr:pos x="0" y="0"/>
    <xdr:ext cx="285750" cy="285750"/>
    <xdr:pic>
      <xdr:nvPicPr>
        <xdr:cNvPr id="4" name="Picture 3">
          <a:hlinkClick xmlns:r="http://schemas.openxmlformats.org/officeDocument/2006/relationships" r:id="rId2" tooltip="https://app.urs.cz/products/kros4"/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362585</xdr:colOff>
      <xdr:row>3</xdr:row>
      <xdr:rowOff>0</xdr:rowOff>
    </xdr:from>
    <xdr:to>
      <xdr:col>9</xdr:col>
      <xdr:colOff>1215390</xdr:colOff>
      <xdr:row>7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9</xdr:col>
      <xdr:colOff>362585</xdr:colOff>
      <xdr:row>81</xdr:row>
      <xdr:rowOff>0</xdr:rowOff>
    </xdr:from>
    <xdr:to>
      <xdr:col>9</xdr:col>
      <xdr:colOff>1215390</xdr:colOff>
      <xdr:row>85</xdr:row>
      <xdr:rowOff>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9</xdr:col>
      <xdr:colOff>362585</xdr:colOff>
      <xdr:row>113</xdr:row>
      <xdr:rowOff>0</xdr:rowOff>
    </xdr:from>
    <xdr:to>
      <xdr:col>9</xdr:col>
      <xdr:colOff>1215390</xdr:colOff>
      <xdr:row>117</xdr:row>
      <xdr:rowOff>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2" tooltip="https://app.urs.cz/products/kros4"/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/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7"/>
  <sheetViews>
    <sheetView showGridLines="0" tabSelected="1" workbookViewId="0"/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 ht="11.25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pans="1:74" ht="36.950000000000003" customHeight="1">
      <c r="AR2" s="159"/>
      <c r="AS2" s="159"/>
      <c r="AT2" s="159"/>
      <c r="AU2" s="159"/>
      <c r="AV2" s="159"/>
      <c r="AW2" s="159"/>
      <c r="AX2" s="159"/>
      <c r="AY2" s="159"/>
      <c r="AZ2" s="159"/>
      <c r="BA2" s="159"/>
      <c r="BB2" s="159"/>
      <c r="BC2" s="159"/>
      <c r="BD2" s="159"/>
      <c r="BE2" s="159"/>
      <c r="BS2" s="14" t="s">
        <v>6</v>
      </c>
      <c r="BT2" s="14" t="s">
        <v>7</v>
      </c>
    </row>
    <row r="3" spans="1:74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pans="1:74" ht="24.95" customHeight="1">
      <c r="B4" s="17"/>
      <c r="D4" s="18" t="s">
        <v>9</v>
      </c>
      <c r="AR4" s="17"/>
      <c r="AS4" s="19" t="s">
        <v>10</v>
      </c>
      <c r="BE4" s="20" t="s">
        <v>11</v>
      </c>
      <c r="BS4" s="14" t="s">
        <v>12</v>
      </c>
    </row>
    <row r="5" spans="1:74" ht="12" customHeight="1">
      <c r="B5" s="17"/>
      <c r="D5" s="21" t="s">
        <v>13</v>
      </c>
      <c r="K5" s="158" t="s">
        <v>14</v>
      </c>
      <c r="L5" s="159"/>
      <c r="M5" s="159"/>
      <c r="N5" s="159"/>
      <c r="O5" s="159"/>
      <c r="P5" s="159"/>
      <c r="Q5" s="159"/>
      <c r="R5" s="159"/>
      <c r="S5" s="159"/>
      <c r="T5" s="159"/>
      <c r="U5" s="159"/>
      <c r="V5" s="159"/>
      <c r="W5" s="159"/>
      <c r="X5" s="159"/>
      <c r="Y5" s="159"/>
      <c r="Z5" s="159"/>
      <c r="AA5" s="159"/>
      <c r="AB5" s="159"/>
      <c r="AC5" s="159"/>
      <c r="AD5" s="159"/>
      <c r="AE5" s="159"/>
      <c r="AF5" s="159"/>
      <c r="AG5" s="159"/>
      <c r="AH5" s="159"/>
      <c r="AI5" s="159"/>
      <c r="AJ5" s="159"/>
      <c r="AR5" s="17"/>
      <c r="BE5" s="155" t="s">
        <v>15</v>
      </c>
      <c r="BS5" s="14" t="s">
        <v>6</v>
      </c>
    </row>
    <row r="6" spans="1:74" ht="36.950000000000003" customHeight="1">
      <c r="B6" s="17"/>
      <c r="D6" s="23" t="s">
        <v>16</v>
      </c>
      <c r="K6" s="160" t="s">
        <v>17</v>
      </c>
      <c r="L6" s="159"/>
      <c r="M6" s="159"/>
      <c r="N6" s="159"/>
      <c r="O6" s="159"/>
      <c r="P6" s="159"/>
      <c r="Q6" s="159"/>
      <c r="R6" s="159"/>
      <c r="S6" s="159"/>
      <c r="T6" s="159"/>
      <c r="U6" s="159"/>
      <c r="V6" s="159"/>
      <c r="W6" s="159"/>
      <c r="X6" s="159"/>
      <c r="Y6" s="159"/>
      <c r="Z6" s="159"/>
      <c r="AA6" s="159"/>
      <c r="AB6" s="159"/>
      <c r="AC6" s="159"/>
      <c r="AD6" s="159"/>
      <c r="AE6" s="159"/>
      <c r="AF6" s="159"/>
      <c r="AG6" s="159"/>
      <c r="AH6" s="159"/>
      <c r="AI6" s="159"/>
      <c r="AJ6" s="159"/>
      <c r="AR6" s="17"/>
      <c r="BE6" s="156"/>
      <c r="BS6" s="14" t="s">
        <v>6</v>
      </c>
    </row>
    <row r="7" spans="1:74" ht="12" customHeight="1">
      <c r="B7" s="17"/>
      <c r="D7" s="24" t="s">
        <v>18</v>
      </c>
      <c r="K7" s="22" t="s">
        <v>1</v>
      </c>
      <c r="AK7" s="24" t="s">
        <v>19</v>
      </c>
      <c r="AN7" s="22" t="s">
        <v>1</v>
      </c>
      <c r="AR7" s="17"/>
      <c r="BE7" s="156"/>
      <c r="BS7" s="14" t="s">
        <v>6</v>
      </c>
    </row>
    <row r="8" spans="1:74" ht="12" customHeight="1">
      <c r="B8" s="17"/>
      <c r="D8" s="24" t="s">
        <v>20</v>
      </c>
      <c r="K8" s="22" t="s">
        <v>21</v>
      </c>
      <c r="AK8" s="24" t="s">
        <v>22</v>
      </c>
      <c r="AN8" s="25" t="s">
        <v>23</v>
      </c>
      <c r="AR8" s="17"/>
      <c r="BE8" s="156"/>
      <c r="BS8" s="14" t="s">
        <v>6</v>
      </c>
    </row>
    <row r="9" spans="1:74" ht="14.45" customHeight="1">
      <c r="B9" s="17"/>
      <c r="AR9" s="17"/>
      <c r="BE9" s="156"/>
      <c r="BS9" s="14" t="s">
        <v>6</v>
      </c>
    </row>
    <row r="10" spans="1:74" ht="12" customHeight="1">
      <c r="B10" s="17"/>
      <c r="D10" s="24" t="s">
        <v>24</v>
      </c>
      <c r="AK10" s="24" t="s">
        <v>25</v>
      </c>
      <c r="AN10" s="22" t="s">
        <v>1</v>
      </c>
      <c r="AR10" s="17"/>
      <c r="BE10" s="156"/>
      <c r="BS10" s="14" t="s">
        <v>6</v>
      </c>
    </row>
    <row r="11" spans="1:74" ht="18.399999999999999" customHeight="1">
      <c r="B11" s="17"/>
      <c r="E11" s="22" t="s">
        <v>26</v>
      </c>
      <c r="AK11" s="24" t="s">
        <v>27</v>
      </c>
      <c r="AN11" s="22" t="s">
        <v>1</v>
      </c>
      <c r="AR11" s="17"/>
      <c r="BE11" s="156"/>
      <c r="BS11" s="14" t="s">
        <v>6</v>
      </c>
    </row>
    <row r="12" spans="1:74" ht="6.95" customHeight="1">
      <c r="B12" s="17"/>
      <c r="AR12" s="17"/>
      <c r="BE12" s="156"/>
      <c r="BS12" s="14" t="s">
        <v>6</v>
      </c>
    </row>
    <row r="13" spans="1:74" ht="12" customHeight="1">
      <c r="B13" s="17"/>
      <c r="D13" s="24" t="s">
        <v>28</v>
      </c>
      <c r="AK13" s="24" t="s">
        <v>25</v>
      </c>
      <c r="AN13" s="26" t="s">
        <v>29</v>
      </c>
      <c r="AR13" s="17"/>
      <c r="BE13" s="156"/>
      <c r="BS13" s="14" t="s">
        <v>6</v>
      </c>
    </row>
    <row r="14" spans="1:74" ht="12.75">
      <c r="B14" s="17"/>
      <c r="E14" s="161" t="s">
        <v>29</v>
      </c>
      <c r="F14" s="162"/>
      <c r="G14" s="162"/>
      <c r="H14" s="162"/>
      <c r="I14" s="162"/>
      <c r="J14" s="162"/>
      <c r="K14" s="162"/>
      <c r="L14" s="162"/>
      <c r="M14" s="162"/>
      <c r="N14" s="162"/>
      <c r="O14" s="162"/>
      <c r="P14" s="162"/>
      <c r="Q14" s="162"/>
      <c r="R14" s="162"/>
      <c r="S14" s="162"/>
      <c r="T14" s="162"/>
      <c r="U14" s="162"/>
      <c r="V14" s="162"/>
      <c r="W14" s="162"/>
      <c r="X14" s="162"/>
      <c r="Y14" s="162"/>
      <c r="Z14" s="162"/>
      <c r="AA14" s="162"/>
      <c r="AB14" s="162"/>
      <c r="AC14" s="162"/>
      <c r="AD14" s="162"/>
      <c r="AE14" s="162"/>
      <c r="AF14" s="162"/>
      <c r="AG14" s="162"/>
      <c r="AH14" s="162"/>
      <c r="AI14" s="162"/>
      <c r="AJ14" s="162"/>
      <c r="AK14" s="24" t="s">
        <v>27</v>
      </c>
      <c r="AN14" s="26" t="s">
        <v>29</v>
      </c>
      <c r="AR14" s="17"/>
      <c r="BE14" s="156"/>
      <c r="BS14" s="14" t="s">
        <v>6</v>
      </c>
    </row>
    <row r="15" spans="1:74" ht="6.95" customHeight="1">
      <c r="B15" s="17"/>
      <c r="AR15" s="17"/>
      <c r="BE15" s="156"/>
      <c r="BS15" s="14" t="s">
        <v>4</v>
      </c>
    </row>
    <row r="16" spans="1:74" ht="12" customHeight="1">
      <c r="B16" s="17"/>
      <c r="D16" s="24" t="s">
        <v>30</v>
      </c>
      <c r="AK16" s="24" t="s">
        <v>25</v>
      </c>
      <c r="AN16" s="22" t="s">
        <v>1</v>
      </c>
      <c r="AR16" s="17"/>
      <c r="BE16" s="156"/>
      <c r="BS16" s="14" t="s">
        <v>4</v>
      </c>
    </row>
    <row r="17" spans="2:71" ht="18.399999999999999" customHeight="1">
      <c r="B17" s="17"/>
      <c r="E17" s="22" t="s">
        <v>31</v>
      </c>
      <c r="AK17" s="24" t="s">
        <v>27</v>
      </c>
      <c r="AN17" s="22" t="s">
        <v>1</v>
      </c>
      <c r="AR17" s="17"/>
      <c r="BE17" s="156"/>
      <c r="BS17" s="14" t="s">
        <v>32</v>
      </c>
    </row>
    <row r="18" spans="2:71" ht="6.95" customHeight="1">
      <c r="B18" s="17"/>
      <c r="AR18" s="17"/>
      <c r="BE18" s="156"/>
      <c r="BS18" s="14" t="s">
        <v>6</v>
      </c>
    </row>
    <row r="19" spans="2:71" ht="12" customHeight="1">
      <c r="B19" s="17"/>
      <c r="D19" s="24" t="s">
        <v>33</v>
      </c>
      <c r="AK19" s="24" t="s">
        <v>25</v>
      </c>
      <c r="AN19" s="22" t="s">
        <v>1</v>
      </c>
      <c r="AR19" s="17"/>
      <c r="BE19" s="156"/>
      <c r="BS19" s="14" t="s">
        <v>6</v>
      </c>
    </row>
    <row r="20" spans="2:71" ht="18.399999999999999" customHeight="1">
      <c r="B20" s="17"/>
      <c r="E20" s="22" t="s">
        <v>34</v>
      </c>
      <c r="AK20" s="24" t="s">
        <v>27</v>
      </c>
      <c r="AN20" s="22" t="s">
        <v>1</v>
      </c>
      <c r="AR20" s="17"/>
      <c r="BE20" s="156"/>
      <c r="BS20" s="14" t="s">
        <v>32</v>
      </c>
    </row>
    <row r="21" spans="2:71" ht="6.95" customHeight="1">
      <c r="B21" s="17"/>
      <c r="AR21" s="17"/>
      <c r="BE21" s="156"/>
    </row>
    <row r="22" spans="2:71" ht="12" customHeight="1">
      <c r="B22" s="17"/>
      <c r="D22" s="24" t="s">
        <v>35</v>
      </c>
      <c r="AR22" s="17"/>
      <c r="BE22" s="156"/>
    </row>
    <row r="23" spans="2:71" ht="16.5" customHeight="1">
      <c r="B23" s="17"/>
      <c r="E23" s="163" t="s">
        <v>1</v>
      </c>
      <c r="F23" s="163"/>
      <c r="G23" s="163"/>
      <c r="H23" s="163"/>
      <c r="I23" s="163"/>
      <c r="J23" s="163"/>
      <c r="K23" s="163"/>
      <c r="L23" s="163"/>
      <c r="M23" s="163"/>
      <c r="N23" s="163"/>
      <c r="O23" s="163"/>
      <c r="P23" s="163"/>
      <c r="Q23" s="163"/>
      <c r="R23" s="163"/>
      <c r="S23" s="163"/>
      <c r="T23" s="163"/>
      <c r="U23" s="163"/>
      <c r="V23" s="163"/>
      <c r="W23" s="163"/>
      <c r="X23" s="163"/>
      <c r="Y23" s="163"/>
      <c r="Z23" s="163"/>
      <c r="AA23" s="163"/>
      <c r="AB23" s="163"/>
      <c r="AC23" s="163"/>
      <c r="AD23" s="163"/>
      <c r="AE23" s="163"/>
      <c r="AF23" s="163"/>
      <c r="AG23" s="163"/>
      <c r="AH23" s="163"/>
      <c r="AI23" s="163"/>
      <c r="AJ23" s="163"/>
      <c r="AK23" s="163"/>
      <c r="AL23" s="163"/>
      <c r="AM23" s="163"/>
      <c r="AN23" s="163"/>
      <c r="AR23" s="17"/>
      <c r="BE23" s="156"/>
    </row>
    <row r="24" spans="2:71" ht="6.95" customHeight="1">
      <c r="B24" s="17"/>
      <c r="AR24" s="17"/>
      <c r="BE24" s="156"/>
    </row>
    <row r="25" spans="2:71" ht="6.95" customHeight="1">
      <c r="B25" s="17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  <c r="AF25" s="28"/>
      <c r="AG25" s="28"/>
      <c r="AH25" s="28"/>
      <c r="AI25" s="28"/>
      <c r="AJ25" s="28"/>
      <c r="AK25" s="28"/>
      <c r="AL25" s="28"/>
      <c r="AM25" s="28"/>
      <c r="AN25" s="28"/>
      <c r="AO25" s="28"/>
      <c r="AR25" s="17"/>
      <c r="BE25" s="156"/>
    </row>
    <row r="26" spans="2:71" s="1" customFormat="1" ht="25.9" customHeight="1">
      <c r="B26" s="29"/>
      <c r="D26" s="30" t="s">
        <v>36</v>
      </c>
      <c r="E26" s="31"/>
      <c r="F26" s="31"/>
      <c r="G26" s="31"/>
      <c r="H26" s="31"/>
      <c r="I26" s="31"/>
      <c r="J26" s="31"/>
      <c r="K26" s="31"/>
      <c r="L26" s="31"/>
      <c r="M26" s="31"/>
      <c r="N26" s="31"/>
      <c r="O26" s="31"/>
      <c r="P26" s="31"/>
      <c r="Q26" s="31"/>
      <c r="R26" s="31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  <c r="AF26" s="31"/>
      <c r="AG26" s="31"/>
      <c r="AH26" s="31"/>
      <c r="AI26" s="31"/>
      <c r="AJ26" s="31"/>
      <c r="AK26" s="164">
        <f>ROUND(AG94,2)</f>
        <v>0</v>
      </c>
      <c r="AL26" s="165"/>
      <c r="AM26" s="165"/>
      <c r="AN26" s="165"/>
      <c r="AO26" s="165"/>
      <c r="AR26" s="29"/>
      <c r="BE26" s="156"/>
    </row>
    <row r="27" spans="2:71" s="1" customFormat="1" ht="6.95" customHeight="1">
      <c r="B27" s="29"/>
      <c r="AR27" s="29"/>
      <c r="BE27" s="156"/>
    </row>
    <row r="28" spans="2:71" s="1" customFormat="1" ht="12.75">
      <c r="B28" s="29"/>
      <c r="L28" s="166" t="s">
        <v>37</v>
      </c>
      <c r="M28" s="166"/>
      <c r="N28" s="166"/>
      <c r="O28" s="166"/>
      <c r="P28" s="166"/>
      <c r="W28" s="166" t="s">
        <v>38</v>
      </c>
      <c r="X28" s="166"/>
      <c r="Y28" s="166"/>
      <c r="Z28" s="166"/>
      <c r="AA28" s="166"/>
      <c r="AB28" s="166"/>
      <c r="AC28" s="166"/>
      <c r="AD28" s="166"/>
      <c r="AE28" s="166"/>
      <c r="AK28" s="166" t="s">
        <v>39</v>
      </c>
      <c r="AL28" s="166"/>
      <c r="AM28" s="166"/>
      <c r="AN28" s="166"/>
      <c r="AO28" s="166"/>
      <c r="AR28" s="29"/>
      <c r="BE28" s="156"/>
    </row>
    <row r="29" spans="2:71" s="2" customFormat="1" ht="14.45" customHeight="1">
      <c r="B29" s="33"/>
      <c r="D29" s="24" t="s">
        <v>40</v>
      </c>
      <c r="F29" s="24" t="s">
        <v>41</v>
      </c>
      <c r="L29" s="169">
        <v>0.21</v>
      </c>
      <c r="M29" s="168"/>
      <c r="N29" s="168"/>
      <c r="O29" s="168"/>
      <c r="P29" s="168"/>
      <c r="W29" s="167">
        <f>ROUND(AZ94, 2)</f>
        <v>0</v>
      </c>
      <c r="X29" s="168"/>
      <c r="Y29" s="168"/>
      <c r="Z29" s="168"/>
      <c r="AA29" s="168"/>
      <c r="AB29" s="168"/>
      <c r="AC29" s="168"/>
      <c r="AD29" s="168"/>
      <c r="AE29" s="168"/>
      <c r="AK29" s="167">
        <f>ROUND(AV94, 2)</f>
        <v>0</v>
      </c>
      <c r="AL29" s="168"/>
      <c r="AM29" s="168"/>
      <c r="AN29" s="168"/>
      <c r="AO29" s="168"/>
      <c r="AR29" s="33"/>
      <c r="BE29" s="157"/>
    </row>
    <row r="30" spans="2:71" s="2" customFormat="1" ht="14.45" customHeight="1">
      <c r="B30" s="33"/>
      <c r="F30" s="24" t="s">
        <v>42</v>
      </c>
      <c r="L30" s="169">
        <v>0.12</v>
      </c>
      <c r="M30" s="168"/>
      <c r="N30" s="168"/>
      <c r="O30" s="168"/>
      <c r="P30" s="168"/>
      <c r="W30" s="167">
        <f>ROUND(BA94, 2)</f>
        <v>0</v>
      </c>
      <c r="X30" s="168"/>
      <c r="Y30" s="168"/>
      <c r="Z30" s="168"/>
      <c r="AA30" s="168"/>
      <c r="AB30" s="168"/>
      <c r="AC30" s="168"/>
      <c r="AD30" s="168"/>
      <c r="AE30" s="168"/>
      <c r="AK30" s="167">
        <f>ROUND(AW94, 2)</f>
        <v>0</v>
      </c>
      <c r="AL30" s="168"/>
      <c r="AM30" s="168"/>
      <c r="AN30" s="168"/>
      <c r="AO30" s="168"/>
      <c r="AR30" s="33"/>
      <c r="BE30" s="157"/>
    </row>
    <row r="31" spans="2:71" s="2" customFormat="1" ht="14.45" hidden="1" customHeight="1">
      <c r="B31" s="33"/>
      <c r="F31" s="24" t="s">
        <v>43</v>
      </c>
      <c r="L31" s="169">
        <v>0.21</v>
      </c>
      <c r="M31" s="168"/>
      <c r="N31" s="168"/>
      <c r="O31" s="168"/>
      <c r="P31" s="168"/>
      <c r="W31" s="167">
        <f>ROUND(BB94, 2)</f>
        <v>0</v>
      </c>
      <c r="X31" s="168"/>
      <c r="Y31" s="168"/>
      <c r="Z31" s="168"/>
      <c r="AA31" s="168"/>
      <c r="AB31" s="168"/>
      <c r="AC31" s="168"/>
      <c r="AD31" s="168"/>
      <c r="AE31" s="168"/>
      <c r="AK31" s="167">
        <v>0</v>
      </c>
      <c r="AL31" s="168"/>
      <c r="AM31" s="168"/>
      <c r="AN31" s="168"/>
      <c r="AO31" s="168"/>
      <c r="AR31" s="33"/>
      <c r="BE31" s="157"/>
    </row>
    <row r="32" spans="2:71" s="2" customFormat="1" ht="14.45" hidden="1" customHeight="1">
      <c r="B32" s="33"/>
      <c r="F32" s="24" t="s">
        <v>44</v>
      </c>
      <c r="L32" s="169">
        <v>0.12</v>
      </c>
      <c r="M32" s="168"/>
      <c r="N32" s="168"/>
      <c r="O32" s="168"/>
      <c r="P32" s="168"/>
      <c r="W32" s="167">
        <f>ROUND(BC94, 2)</f>
        <v>0</v>
      </c>
      <c r="X32" s="168"/>
      <c r="Y32" s="168"/>
      <c r="Z32" s="168"/>
      <c r="AA32" s="168"/>
      <c r="AB32" s="168"/>
      <c r="AC32" s="168"/>
      <c r="AD32" s="168"/>
      <c r="AE32" s="168"/>
      <c r="AK32" s="167">
        <v>0</v>
      </c>
      <c r="AL32" s="168"/>
      <c r="AM32" s="168"/>
      <c r="AN32" s="168"/>
      <c r="AO32" s="168"/>
      <c r="AR32" s="33"/>
      <c r="BE32" s="157"/>
    </row>
    <row r="33" spans="2:57" s="2" customFormat="1" ht="14.45" hidden="1" customHeight="1">
      <c r="B33" s="33"/>
      <c r="F33" s="24" t="s">
        <v>45</v>
      </c>
      <c r="L33" s="169">
        <v>0</v>
      </c>
      <c r="M33" s="168"/>
      <c r="N33" s="168"/>
      <c r="O33" s="168"/>
      <c r="P33" s="168"/>
      <c r="W33" s="167">
        <f>ROUND(BD94, 2)</f>
        <v>0</v>
      </c>
      <c r="X33" s="168"/>
      <c r="Y33" s="168"/>
      <c r="Z33" s="168"/>
      <c r="AA33" s="168"/>
      <c r="AB33" s="168"/>
      <c r="AC33" s="168"/>
      <c r="AD33" s="168"/>
      <c r="AE33" s="168"/>
      <c r="AK33" s="167">
        <v>0</v>
      </c>
      <c r="AL33" s="168"/>
      <c r="AM33" s="168"/>
      <c r="AN33" s="168"/>
      <c r="AO33" s="168"/>
      <c r="AR33" s="33"/>
      <c r="BE33" s="157"/>
    </row>
    <row r="34" spans="2:57" s="1" customFormat="1" ht="6.95" customHeight="1">
      <c r="B34" s="29"/>
      <c r="AR34" s="29"/>
      <c r="BE34" s="156"/>
    </row>
    <row r="35" spans="2:57" s="1" customFormat="1" ht="25.9" customHeight="1">
      <c r="B35" s="29"/>
      <c r="C35" s="34"/>
      <c r="D35" s="35" t="s">
        <v>46</v>
      </c>
      <c r="E35" s="36"/>
      <c r="F35" s="36"/>
      <c r="G35" s="36"/>
      <c r="H35" s="36"/>
      <c r="I35" s="36"/>
      <c r="J35" s="36"/>
      <c r="K35" s="36"/>
      <c r="L35" s="36"/>
      <c r="M35" s="36"/>
      <c r="N35" s="36"/>
      <c r="O35" s="36"/>
      <c r="P35" s="36"/>
      <c r="Q35" s="36"/>
      <c r="R35" s="36"/>
      <c r="S35" s="36"/>
      <c r="T35" s="37" t="s">
        <v>47</v>
      </c>
      <c r="U35" s="36"/>
      <c r="V35" s="36"/>
      <c r="W35" s="36"/>
      <c r="X35" s="170" t="s">
        <v>48</v>
      </c>
      <c r="Y35" s="171"/>
      <c r="Z35" s="171"/>
      <c r="AA35" s="171"/>
      <c r="AB35" s="171"/>
      <c r="AC35" s="36"/>
      <c r="AD35" s="36"/>
      <c r="AE35" s="36"/>
      <c r="AF35" s="36"/>
      <c r="AG35" s="36"/>
      <c r="AH35" s="36"/>
      <c r="AI35" s="36"/>
      <c r="AJ35" s="36"/>
      <c r="AK35" s="172">
        <f>SUM(AK26:AK33)</f>
        <v>0</v>
      </c>
      <c r="AL35" s="171"/>
      <c r="AM35" s="171"/>
      <c r="AN35" s="171"/>
      <c r="AO35" s="173"/>
      <c r="AP35" s="34"/>
      <c r="AQ35" s="34"/>
      <c r="AR35" s="29"/>
    </row>
    <row r="36" spans="2:57" s="1" customFormat="1" ht="6.95" customHeight="1">
      <c r="B36" s="29"/>
      <c r="AR36" s="29"/>
    </row>
    <row r="37" spans="2:57" s="1" customFormat="1" ht="14.45" customHeight="1">
      <c r="B37" s="29"/>
      <c r="AR37" s="29"/>
    </row>
    <row r="38" spans="2:57" ht="14.45" customHeight="1">
      <c r="B38" s="17"/>
      <c r="AR38" s="17"/>
    </row>
    <row r="39" spans="2:57" ht="14.45" customHeight="1">
      <c r="B39" s="17"/>
      <c r="AR39" s="17"/>
    </row>
    <row r="40" spans="2:57" ht="14.45" customHeight="1">
      <c r="B40" s="17"/>
      <c r="AR40" s="17"/>
    </row>
    <row r="41" spans="2:57" ht="14.45" customHeight="1">
      <c r="B41" s="17"/>
      <c r="AR41" s="17"/>
    </row>
    <row r="42" spans="2:57" ht="14.45" customHeight="1">
      <c r="B42" s="17"/>
      <c r="AR42" s="17"/>
    </row>
    <row r="43" spans="2:57" ht="14.45" customHeight="1">
      <c r="B43" s="17"/>
      <c r="AR43" s="17"/>
    </row>
    <row r="44" spans="2:57" ht="14.45" customHeight="1">
      <c r="B44" s="17"/>
      <c r="AR44" s="17"/>
    </row>
    <row r="45" spans="2:57" ht="14.45" customHeight="1">
      <c r="B45" s="17"/>
      <c r="AR45" s="17"/>
    </row>
    <row r="46" spans="2:57" ht="14.45" customHeight="1">
      <c r="B46" s="17"/>
      <c r="AR46" s="17"/>
    </row>
    <row r="47" spans="2:57" ht="14.45" customHeight="1">
      <c r="B47" s="17"/>
      <c r="AR47" s="17"/>
    </row>
    <row r="48" spans="2:57" ht="14.45" customHeight="1">
      <c r="B48" s="17"/>
      <c r="AR48" s="17"/>
    </row>
    <row r="49" spans="2:44" s="1" customFormat="1" ht="14.45" customHeight="1">
      <c r="B49" s="29"/>
      <c r="D49" s="38" t="s">
        <v>49</v>
      </c>
      <c r="E49" s="39"/>
      <c r="F49" s="39"/>
      <c r="G49" s="39"/>
      <c r="H49" s="39"/>
      <c r="I49" s="39"/>
      <c r="J49" s="39"/>
      <c r="K49" s="39"/>
      <c r="L49" s="39"/>
      <c r="M49" s="39"/>
      <c r="N49" s="39"/>
      <c r="O49" s="39"/>
      <c r="P49" s="39"/>
      <c r="Q49" s="39"/>
      <c r="R49" s="39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  <c r="AF49" s="39"/>
      <c r="AG49" s="39"/>
      <c r="AH49" s="38" t="s">
        <v>50</v>
      </c>
      <c r="AI49" s="39"/>
      <c r="AJ49" s="39"/>
      <c r="AK49" s="39"/>
      <c r="AL49" s="39"/>
      <c r="AM49" s="39"/>
      <c r="AN49" s="39"/>
      <c r="AO49" s="39"/>
      <c r="AR49" s="29"/>
    </row>
    <row r="50" spans="2:44" ht="11.25">
      <c r="B50" s="17"/>
      <c r="AR50" s="17"/>
    </row>
    <row r="51" spans="2:44" ht="11.25">
      <c r="B51" s="17"/>
      <c r="AR51" s="17"/>
    </row>
    <row r="52" spans="2:44" ht="11.25">
      <c r="B52" s="17"/>
      <c r="AR52" s="17"/>
    </row>
    <row r="53" spans="2:44" ht="11.25">
      <c r="B53" s="17"/>
      <c r="AR53" s="17"/>
    </row>
    <row r="54" spans="2:44" ht="11.25">
      <c r="B54" s="17"/>
      <c r="AR54" s="17"/>
    </row>
    <row r="55" spans="2:44" ht="11.25">
      <c r="B55" s="17"/>
      <c r="AR55" s="17"/>
    </row>
    <row r="56" spans="2:44" ht="11.25">
      <c r="B56" s="17"/>
      <c r="AR56" s="17"/>
    </row>
    <row r="57" spans="2:44" ht="11.25">
      <c r="B57" s="17"/>
      <c r="AR57" s="17"/>
    </row>
    <row r="58" spans="2:44" ht="11.25">
      <c r="B58" s="17"/>
      <c r="AR58" s="17"/>
    </row>
    <row r="59" spans="2:44" ht="11.25">
      <c r="B59" s="17"/>
      <c r="AR59" s="17"/>
    </row>
    <row r="60" spans="2:44" s="1" customFormat="1" ht="12.75">
      <c r="B60" s="29"/>
      <c r="D60" s="40" t="s">
        <v>51</v>
      </c>
      <c r="E60" s="31"/>
      <c r="F60" s="31"/>
      <c r="G60" s="31"/>
      <c r="H60" s="31"/>
      <c r="I60" s="31"/>
      <c r="J60" s="31"/>
      <c r="K60" s="31"/>
      <c r="L60" s="31"/>
      <c r="M60" s="31"/>
      <c r="N60" s="31"/>
      <c r="O60" s="31"/>
      <c r="P60" s="31"/>
      <c r="Q60" s="31"/>
      <c r="R60" s="31"/>
      <c r="S60" s="31"/>
      <c r="T60" s="31"/>
      <c r="U60" s="31"/>
      <c r="V60" s="40" t="s">
        <v>52</v>
      </c>
      <c r="W60" s="31"/>
      <c r="X60" s="31"/>
      <c r="Y60" s="31"/>
      <c r="Z60" s="31"/>
      <c r="AA60" s="31"/>
      <c r="AB60" s="31"/>
      <c r="AC60" s="31"/>
      <c r="AD60" s="31"/>
      <c r="AE60" s="31"/>
      <c r="AF60" s="31"/>
      <c r="AG60" s="31"/>
      <c r="AH60" s="40" t="s">
        <v>51</v>
      </c>
      <c r="AI60" s="31"/>
      <c r="AJ60" s="31"/>
      <c r="AK60" s="31"/>
      <c r="AL60" s="31"/>
      <c r="AM60" s="40" t="s">
        <v>52</v>
      </c>
      <c r="AN60" s="31"/>
      <c r="AO60" s="31"/>
      <c r="AR60" s="29"/>
    </row>
    <row r="61" spans="2:44" ht="11.25">
      <c r="B61" s="17"/>
      <c r="AR61" s="17"/>
    </row>
    <row r="62" spans="2:44" ht="11.25">
      <c r="B62" s="17"/>
      <c r="AR62" s="17"/>
    </row>
    <row r="63" spans="2:44" ht="11.25">
      <c r="B63" s="17"/>
      <c r="AR63" s="17"/>
    </row>
    <row r="64" spans="2:44" s="1" customFormat="1" ht="12.75">
      <c r="B64" s="29"/>
      <c r="D64" s="38" t="s">
        <v>53</v>
      </c>
      <c r="E64" s="39"/>
      <c r="F64" s="39"/>
      <c r="G64" s="39"/>
      <c r="H64" s="39"/>
      <c r="I64" s="39"/>
      <c r="J64" s="39"/>
      <c r="K64" s="39"/>
      <c r="L64" s="39"/>
      <c r="M64" s="39"/>
      <c r="N64" s="39"/>
      <c r="O64" s="39"/>
      <c r="P64" s="39"/>
      <c r="Q64" s="39"/>
      <c r="R64" s="39"/>
      <c r="S64" s="39"/>
      <c r="T64" s="39"/>
      <c r="U64" s="39"/>
      <c r="V64" s="39"/>
      <c r="W64" s="39"/>
      <c r="X64" s="39"/>
      <c r="Y64" s="39"/>
      <c r="Z64" s="39"/>
      <c r="AA64" s="39"/>
      <c r="AB64" s="39"/>
      <c r="AC64" s="39"/>
      <c r="AD64" s="39"/>
      <c r="AE64" s="39"/>
      <c r="AF64" s="39"/>
      <c r="AG64" s="39"/>
      <c r="AH64" s="38" t="s">
        <v>54</v>
      </c>
      <c r="AI64" s="39"/>
      <c r="AJ64" s="39"/>
      <c r="AK64" s="39"/>
      <c r="AL64" s="39"/>
      <c r="AM64" s="39"/>
      <c r="AN64" s="39"/>
      <c r="AO64" s="39"/>
      <c r="AR64" s="29"/>
    </row>
    <row r="65" spans="2:44" ht="11.25">
      <c r="B65" s="17"/>
      <c r="AR65" s="17"/>
    </row>
    <row r="66" spans="2:44" ht="11.25">
      <c r="B66" s="17"/>
      <c r="AR66" s="17"/>
    </row>
    <row r="67" spans="2:44" ht="11.25">
      <c r="B67" s="17"/>
      <c r="AR67" s="17"/>
    </row>
    <row r="68" spans="2:44" ht="11.25">
      <c r="B68" s="17"/>
      <c r="AR68" s="17"/>
    </row>
    <row r="69" spans="2:44" ht="11.25">
      <c r="B69" s="17"/>
      <c r="AR69" s="17"/>
    </row>
    <row r="70" spans="2:44" ht="11.25">
      <c r="B70" s="17"/>
      <c r="AR70" s="17"/>
    </row>
    <row r="71" spans="2:44" ht="11.25">
      <c r="B71" s="17"/>
      <c r="AR71" s="17"/>
    </row>
    <row r="72" spans="2:44" ht="11.25">
      <c r="B72" s="17"/>
      <c r="AR72" s="17"/>
    </row>
    <row r="73" spans="2:44" ht="11.25">
      <c r="B73" s="17"/>
      <c r="AR73" s="17"/>
    </row>
    <row r="74" spans="2:44" ht="11.25">
      <c r="B74" s="17"/>
      <c r="AR74" s="17"/>
    </row>
    <row r="75" spans="2:44" s="1" customFormat="1" ht="12.75">
      <c r="B75" s="29"/>
      <c r="D75" s="40" t="s">
        <v>51</v>
      </c>
      <c r="E75" s="31"/>
      <c r="F75" s="31"/>
      <c r="G75" s="31"/>
      <c r="H75" s="31"/>
      <c r="I75" s="31"/>
      <c r="J75" s="31"/>
      <c r="K75" s="31"/>
      <c r="L75" s="31"/>
      <c r="M75" s="31"/>
      <c r="N75" s="31"/>
      <c r="O75" s="31"/>
      <c r="P75" s="31"/>
      <c r="Q75" s="31"/>
      <c r="R75" s="31"/>
      <c r="S75" s="31"/>
      <c r="T75" s="31"/>
      <c r="U75" s="31"/>
      <c r="V75" s="40" t="s">
        <v>52</v>
      </c>
      <c r="W75" s="31"/>
      <c r="X75" s="31"/>
      <c r="Y75" s="31"/>
      <c r="Z75" s="31"/>
      <c r="AA75" s="31"/>
      <c r="AB75" s="31"/>
      <c r="AC75" s="31"/>
      <c r="AD75" s="31"/>
      <c r="AE75" s="31"/>
      <c r="AF75" s="31"/>
      <c r="AG75" s="31"/>
      <c r="AH75" s="40" t="s">
        <v>51</v>
      </c>
      <c r="AI75" s="31"/>
      <c r="AJ75" s="31"/>
      <c r="AK75" s="31"/>
      <c r="AL75" s="31"/>
      <c r="AM75" s="40" t="s">
        <v>52</v>
      </c>
      <c r="AN75" s="31"/>
      <c r="AO75" s="31"/>
      <c r="AR75" s="29"/>
    </row>
    <row r="76" spans="2:44" s="1" customFormat="1" ht="11.25">
      <c r="B76" s="29"/>
      <c r="AR76" s="29"/>
    </row>
    <row r="77" spans="2:44" s="1" customFormat="1" ht="6.95" customHeight="1"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42"/>
      <c r="M77" s="42"/>
      <c r="N77" s="42"/>
      <c r="O77" s="42"/>
      <c r="P77" s="42"/>
      <c r="Q77" s="42"/>
      <c r="R77" s="42"/>
      <c r="S77" s="42"/>
      <c r="T77" s="42"/>
      <c r="U77" s="42"/>
      <c r="V77" s="42"/>
      <c r="W77" s="42"/>
      <c r="X77" s="42"/>
      <c r="Y77" s="42"/>
      <c r="Z77" s="42"/>
      <c r="AA77" s="42"/>
      <c r="AB77" s="42"/>
      <c r="AC77" s="42"/>
      <c r="AD77" s="42"/>
      <c r="AE77" s="42"/>
      <c r="AF77" s="42"/>
      <c r="AG77" s="42"/>
      <c r="AH77" s="42"/>
      <c r="AI77" s="42"/>
      <c r="AJ77" s="42"/>
      <c r="AK77" s="42"/>
      <c r="AL77" s="42"/>
      <c r="AM77" s="42"/>
      <c r="AN77" s="42"/>
      <c r="AO77" s="42"/>
      <c r="AP77" s="42"/>
      <c r="AQ77" s="42"/>
      <c r="AR77" s="29"/>
    </row>
    <row r="81" spans="1:91" s="1" customFormat="1" ht="6.95" customHeight="1"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44"/>
      <c r="M81" s="44"/>
      <c r="N81" s="44"/>
      <c r="O81" s="44"/>
      <c r="P81" s="44"/>
      <c r="Q81" s="44"/>
      <c r="R81" s="44"/>
      <c r="S81" s="44"/>
      <c r="T81" s="44"/>
      <c r="U81" s="44"/>
      <c r="V81" s="44"/>
      <c r="W81" s="44"/>
      <c r="X81" s="44"/>
      <c r="Y81" s="44"/>
      <c r="Z81" s="44"/>
      <c r="AA81" s="44"/>
      <c r="AB81" s="44"/>
      <c r="AC81" s="44"/>
      <c r="AD81" s="44"/>
      <c r="AE81" s="44"/>
      <c r="AF81" s="44"/>
      <c r="AG81" s="44"/>
      <c r="AH81" s="44"/>
      <c r="AI81" s="44"/>
      <c r="AJ81" s="44"/>
      <c r="AK81" s="44"/>
      <c r="AL81" s="44"/>
      <c r="AM81" s="44"/>
      <c r="AN81" s="44"/>
      <c r="AO81" s="44"/>
      <c r="AP81" s="44"/>
      <c r="AQ81" s="44"/>
      <c r="AR81" s="29"/>
    </row>
    <row r="82" spans="1:91" s="1" customFormat="1" ht="24.95" customHeight="1">
      <c r="B82" s="29"/>
      <c r="C82" s="18" t="s">
        <v>55</v>
      </c>
      <c r="AR82" s="29"/>
    </row>
    <row r="83" spans="1:91" s="1" customFormat="1" ht="6.95" customHeight="1">
      <c r="B83" s="29"/>
      <c r="AR83" s="29"/>
    </row>
    <row r="84" spans="1:91" s="3" customFormat="1" ht="12" customHeight="1">
      <c r="B84" s="45"/>
      <c r="C84" s="24" t="s">
        <v>13</v>
      </c>
      <c r="L84" s="3" t="str">
        <f>K5</f>
        <v>20250905003</v>
      </c>
      <c r="AR84" s="45"/>
    </row>
    <row r="85" spans="1:91" s="4" customFormat="1" ht="36.950000000000003" customHeight="1">
      <c r="B85" s="46"/>
      <c r="C85" s="47" t="s">
        <v>16</v>
      </c>
      <c r="L85" s="174" t="str">
        <f>K6</f>
        <v>Rekonstrukce podhledu  v tělocvičně</v>
      </c>
      <c r="M85" s="175"/>
      <c r="N85" s="175"/>
      <c r="O85" s="175"/>
      <c r="P85" s="175"/>
      <c r="Q85" s="175"/>
      <c r="R85" s="175"/>
      <c r="S85" s="175"/>
      <c r="T85" s="175"/>
      <c r="U85" s="175"/>
      <c r="V85" s="175"/>
      <c r="W85" s="175"/>
      <c r="X85" s="175"/>
      <c r="Y85" s="175"/>
      <c r="Z85" s="175"/>
      <c r="AA85" s="175"/>
      <c r="AB85" s="175"/>
      <c r="AC85" s="175"/>
      <c r="AD85" s="175"/>
      <c r="AE85" s="175"/>
      <c r="AF85" s="175"/>
      <c r="AG85" s="175"/>
      <c r="AH85" s="175"/>
      <c r="AI85" s="175"/>
      <c r="AJ85" s="175"/>
      <c r="AR85" s="46"/>
    </row>
    <row r="86" spans="1:91" s="1" customFormat="1" ht="6.95" customHeight="1">
      <c r="B86" s="29"/>
      <c r="AR86" s="29"/>
    </row>
    <row r="87" spans="1:91" s="1" customFormat="1" ht="12" customHeight="1">
      <c r="B87" s="29"/>
      <c r="C87" s="24" t="s">
        <v>20</v>
      </c>
      <c r="L87" s="48" t="str">
        <f>IF(K8="","",K8)</f>
        <v>Karviná</v>
      </c>
      <c r="AI87" s="24" t="s">
        <v>22</v>
      </c>
      <c r="AM87" s="176" t="str">
        <f>IF(AN8= "","",AN8)</f>
        <v>7. 5. 2025</v>
      </c>
      <c r="AN87" s="176"/>
      <c r="AR87" s="29"/>
    </row>
    <row r="88" spans="1:91" s="1" customFormat="1" ht="6.95" customHeight="1">
      <c r="B88" s="29"/>
      <c r="AR88" s="29"/>
    </row>
    <row r="89" spans="1:91" s="1" customFormat="1" ht="15.2" customHeight="1">
      <c r="B89" s="29"/>
      <c r="C89" s="24" t="s">
        <v>24</v>
      </c>
      <c r="L89" s="3" t="str">
        <f>IF(E11= "","",E11)</f>
        <v>Střední průmyslová škola, Karviná, p.o.</v>
      </c>
      <c r="AI89" s="24" t="s">
        <v>30</v>
      </c>
      <c r="AM89" s="177" t="str">
        <f>IF(E17="","",E17)</f>
        <v>ATRIS s.r.o.</v>
      </c>
      <c r="AN89" s="178"/>
      <c r="AO89" s="178"/>
      <c r="AP89" s="178"/>
      <c r="AR89" s="29"/>
      <c r="AS89" s="179" t="s">
        <v>56</v>
      </c>
      <c r="AT89" s="180"/>
      <c r="AU89" s="50"/>
      <c r="AV89" s="50"/>
      <c r="AW89" s="50"/>
      <c r="AX89" s="50"/>
      <c r="AY89" s="50"/>
      <c r="AZ89" s="50"/>
      <c r="BA89" s="50"/>
      <c r="BB89" s="50"/>
      <c r="BC89" s="50"/>
      <c r="BD89" s="51"/>
    </row>
    <row r="90" spans="1:91" s="1" customFormat="1" ht="15.2" customHeight="1">
      <c r="B90" s="29"/>
      <c r="C90" s="24" t="s">
        <v>28</v>
      </c>
      <c r="L90" s="3" t="str">
        <f>IF(E14= "Vyplň údaj","",E14)</f>
        <v/>
      </c>
      <c r="AI90" s="24" t="s">
        <v>33</v>
      </c>
      <c r="AM90" s="177" t="str">
        <f>IF(E20="","",E20)</f>
        <v>Barbora Kyšková</v>
      </c>
      <c r="AN90" s="178"/>
      <c r="AO90" s="178"/>
      <c r="AP90" s="178"/>
      <c r="AR90" s="29"/>
      <c r="AS90" s="181"/>
      <c r="AT90" s="182"/>
      <c r="BD90" s="53"/>
    </row>
    <row r="91" spans="1:91" s="1" customFormat="1" ht="10.9" customHeight="1">
      <c r="B91" s="29"/>
      <c r="AR91" s="29"/>
      <c r="AS91" s="181"/>
      <c r="AT91" s="182"/>
      <c r="BD91" s="53"/>
    </row>
    <row r="92" spans="1:91" s="1" customFormat="1" ht="29.25" customHeight="1">
      <c r="B92" s="29"/>
      <c r="C92" s="183" t="s">
        <v>57</v>
      </c>
      <c r="D92" s="184"/>
      <c r="E92" s="184"/>
      <c r="F92" s="184"/>
      <c r="G92" s="184"/>
      <c r="H92" s="54"/>
      <c r="I92" s="185" t="s">
        <v>58</v>
      </c>
      <c r="J92" s="184"/>
      <c r="K92" s="184"/>
      <c r="L92" s="184"/>
      <c r="M92" s="184"/>
      <c r="N92" s="184"/>
      <c r="O92" s="184"/>
      <c r="P92" s="184"/>
      <c r="Q92" s="184"/>
      <c r="R92" s="184"/>
      <c r="S92" s="184"/>
      <c r="T92" s="184"/>
      <c r="U92" s="184"/>
      <c r="V92" s="184"/>
      <c r="W92" s="184"/>
      <c r="X92" s="184"/>
      <c r="Y92" s="184"/>
      <c r="Z92" s="184"/>
      <c r="AA92" s="184"/>
      <c r="AB92" s="184"/>
      <c r="AC92" s="184"/>
      <c r="AD92" s="184"/>
      <c r="AE92" s="184"/>
      <c r="AF92" s="184"/>
      <c r="AG92" s="186" t="s">
        <v>59</v>
      </c>
      <c r="AH92" s="184"/>
      <c r="AI92" s="184"/>
      <c r="AJ92" s="184"/>
      <c r="AK92" s="184"/>
      <c r="AL92" s="184"/>
      <c r="AM92" s="184"/>
      <c r="AN92" s="185" t="s">
        <v>60</v>
      </c>
      <c r="AO92" s="184"/>
      <c r="AP92" s="187"/>
      <c r="AQ92" s="55" t="s">
        <v>61</v>
      </c>
      <c r="AR92" s="29"/>
      <c r="AS92" s="56" t="s">
        <v>62</v>
      </c>
      <c r="AT92" s="57" t="s">
        <v>63</v>
      </c>
      <c r="AU92" s="57" t="s">
        <v>64</v>
      </c>
      <c r="AV92" s="57" t="s">
        <v>65</v>
      </c>
      <c r="AW92" s="57" t="s">
        <v>66</v>
      </c>
      <c r="AX92" s="57" t="s">
        <v>67</v>
      </c>
      <c r="AY92" s="57" t="s">
        <v>68</v>
      </c>
      <c r="AZ92" s="57" t="s">
        <v>69</v>
      </c>
      <c r="BA92" s="57" t="s">
        <v>70</v>
      </c>
      <c r="BB92" s="57" t="s">
        <v>71</v>
      </c>
      <c r="BC92" s="57" t="s">
        <v>72</v>
      </c>
      <c r="BD92" s="58" t="s">
        <v>73</v>
      </c>
    </row>
    <row r="93" spans="1:91" s="1" customFormat="1" ht="10.9" customHeight="1">
      <c r="B93" s="29"/>
      <c r="AR93" s="29"/>
      <c r="AS93" s="59"/>
      <c r="AT93" s="50"/>
      <c r="AU93" s="50"/>
      <c r="AV93" s="50"/>
      <c r="AW93" s="50"/>
      <c r="AX93" s="50"/>
      <c r="AY93" s="50"/>
      <c r="AZ93" s="50"/>
      <c r="BA93" s="50"/>
      <c r="BB93" s="50"/>
      <c r="BC93" s="50"/>
      <c r="BD93" s="51"/>
    </row>
    <row r="94" spans="1:91" s="5" customFormat="1" ht="32.450000000000003" customHeight="1">
      <c r="B94" s="60"/>
      <c r="C94" s="61" t="s">
        <v>74</v>
      </c>
      <c r="D94" s="62"/>
      <c r="E94" s="62"/>
      <c r="F94" s="62"/>
      <c r="G94" s="62"/>
      <c r="H94" s="62"/>
      <c r="I94" s="62"/>
      <c r="J94" s="62"/>
      <c r="K94" s="62"/>
      <c r="L94" s="62"/>
      <c r="M94" s="62"/>
      <c r="N94" s="62"/>
      <c r="O94" s="62"/>
      <c r="P94" s="62"/>
      <c r="Q94" s="62"/>
      <c r="R94" s="62"/>
      <c r="S94" s="62"/>
      <c r="T94" s="62"/>
      <c r="U94" s="62"/>
      <c r="V94" s="62"/>
      <c r="W94" s="62"/>
      <c r="X94" s="62"/>
      <c r="Y94" s="62"/>
      <c r="Z94" s="62"/>
      <c r="AA94" s="62"/>
      <c r="AB94" s="62"/>
      <c r="AC94" s="62"/>
      <c r="AD94" s="62"/>
      <c r="AE94" s="62"/>
      <c r="AF94" s="62"/>
      <c r="AG94" s="191">
        <f>ROUND(AG95,2)</f>
        <v>0</v>
      </c>
      <c r="AH94" s="191"/>
      <c r="AI94" s="191"/>
      <c r="AJ94" s="191"/>
      <c r="AK94" s="191"/>
      <c r="AL94" s="191"/>
      <c r="AM94" s="191"/>
      <c r="AN94" s="192">
        <f>SUM(AG94,AT94)</f>
        <v>0</v>
      </c>
      <c r="AO94" s="192"/>
      <c r="AP94" s="192"/>
      <c r="AQ94" s="64" t="s">
        <v>1</v>
      </c>
      <c r="AR94" s="60"/>
      <c r="AS94" s="65">
        <f>ROUND(AS95,2)</f>
        <v>0</v>
      </c>
      <c r="AT94" s="66">
        <f>ROUND(SUM(AV94:AW94),2)</f>
        <v>0</v>
      </c>
      <c r="AU94" s="67">
        <f>ROUND(AU95,5)</f>
        <v>0</v>
      </c>
      <c r="AV94" s="66">
        <f>ROUND(AZ94*L29,2)</f>
        <v>0</v>
      </c>
      <c r="AW94" s="66">
        <f>ROUND(BA94*L30,2)</f>
        <v>0</v>
      </c>
      <c r="AX94" s="66">
        <f>ROUND(BB94*L29,2)</f>
        <v>0</v>
      </c>
      <c r="AY94" s="66">
        <f>ROUND(BC94*L30,2)</f>
        <v>0</v>
      </c>
      <c r="AZ94" s="66">
        <f>ROUND(AZ95,2)</f>
        <v>0</v>
      </c>
      <c r="BA94" s="66">
        <f>ROUND(BA95,2)</f>
        <v>0</v>
      </c>
      <c r="BB94" s="66">
        <f>ROUND(BB95,2)</f>
        <v>0</v>
      </c>
      <c r="BC94" s="66">
        <f>ROUND(BC95,2)</f>
        <v>0</v>
      </c>
      <c r="BD94" s="68">
        <f>ROUND(BD95,2)</f>
        <v>0</v>
      </c>
      <c r="BS94" s="69" t="s">
        <v>75</v>
      </c>
      <c r="BT94" s="69" t="s">
        <v>76</v>
      </c>
      <c r="BU94" s="70" t="s">
        <v>77</v>
      </c>
      <c r="BV94" s="69" t="s">
        <v>78</v>
      </c>
      <c r="BW94" s="69" t="s">
        <v>5</v>
      </c>
      <c r="BX94" s="69" t="s">
        <v>79</v>
      </c>
      <c r="CL94" s="69" t="s">
        <v>1</v>
      </c>
    </row>
    <row r="95" spans="1:91" s="6" customFormat="1" ht="16.5" customHeight="1">
      <c r="A95" s="71" t="s">
        <v>80</v>
      </c>
      <c r="B95" s="72"/>
      <c r="C95" s="73"/>
      <c r="D95" s="190" t="s">
        <v>81</v>
      </c>
      <c r="E95" s="190"/>
      <c r="F95" s="190"/>
      <c r="G95" s="190"/>
      <c r="H95" s="190"/>
      <c r="I95" s="74"/>
      <c r="J95" s="190" t="s">
        <v>82</v>
      </c>
      <c r="K95" s="190"/>
      <c r="L95" s="190"/>
      <c r="M95" s="190"/>
      <c r="N95" s="190"/>
      <c r="O95" s="190"/>
      <c r="P95" s="190"/>
      <c r="Q95" s="190"/>
      <c r="R95" s="190"/>
      <c r="S95" s="190"/>
      <c r="T95" s="190"/>
      <c r="U95" s="190"/>
      <c r="V95" s="190"/>
      <c r="W95" s="190"/>
      <c r="X95" s="190"/>
      <c r="Y95" s="190"/>
      <c r="Z95" s="190"/>
      <c r="AA95" s="190"/>
      <c r="AB95" s="190"/>
      <c r="AC95" s="190"/>
      <c r="AD95" s="190"/>
      <c r="AE95" s="190"/>
      <c r="AF95" s="190"/>
      <c r="AG95" s="188">
        <f>'001 - Podhled '!J30</f>
        <v>0</v>
      </c>
      <c r="AH95" s="189"/>
      <c r="AI95" s="189"/>
      <c r="AJ95" s="189"/>
      <c r="AK95" s="189"/>
      <c r="AL95" s="189"/>
      <c r="AM95" s="189"/>
      <c r="AN95" s="188">
        <f>SUM(AG95,AT95)</f>
        <v>0</v>
      </c>
      <c r="AO95" s="189"/>
      <c r="AP95" s="189"/>
      <c r="AQ95" s="75" t="s">
        <v>83</v>
      </c>
      <c r="AR95" s="72"/>
      <c r="AS95" s="76">
        <v>0</v>
      </c>
      <c r="AT95" s="77">
        <f>ROUND(SUM(AV95:AW95),2)</f>
        <v>0</v>
      </c>
      <c r="AU95" s="78">
        <f>'001 - Podhled '!P127</f>
        <v>0</v>
      </c>
      <c r="AV95" s="77">
        <f>'001 - Podhled '!J33</f>
        <v>0</v>
      </c>
      <c r="AW95" s="77">
        <f>'001 - Podhled '!J34</f>
        <v>0</v>
      </c>
      <c r="AX95" s="77">
        <f>'001 - Podhled '!J35</f>
        <v>0</v>
      </c>
      <c r="AY95" s="77">
        <f>'001 - Podhled '!J36</f>
        <v>0</v>
      </c>
      <c r="AZ95" s="77">
        <f>'001 - Podhled '!F33</f>
        <v>0</v>
      </c>
      <c r="BA95" s="77">
        <f>'001 - Podhled '!F34</f>
        <v>0</v>
      </c>
      <c r="BB95" s="77">
        <f>'001 - Podhled '!F35</f>
        <v>0</v>
      </c>
      <c r="BC95" s="77">
        <f>'001 - Podhled '!F36</f>
        <v>0</v>
      </c>
      <c r="BD95" s="79">
        <f>'001 - Podhled '!F37</f>
        <v>0</v>
      </c>
      <c r="BT95" s="80" t="s">
        <v>84</v>
      </c>
      <c r="BV95" s="80" t="s">
        <v>78</v>
      </c>
      <c r="BW95" s="80" t="s">
        <v>85</v>
      </c>
      <c r="BX95" s="80" t="s">
        <v>5</v>
      </c>
      <c r="CL95" s="80" t="s">
        <v>1</v>
      </c>
      <c r="CM95" s="80" t="s">
        <v>86</v>
      </c>
    </row>
    <row r="96" spans="1:91" s="1" customFormat="1" ht="30" customHeight="1">
      <c r="B96" s="29"/>
      <c r="AR96" s="29"/>
    </row>
    <row r="97" spans="2:44" s="1" customFormat="1" ht="6.95" customHeight="1">
      <c r="B97" s="41"/>
      <c r="C97" s="42"/>
      <c r="D97" s="42"/>
      <c r="E97" s="42"/>
      <c r="F97" s="42"/>
      <c r="G97" s="42"/>
      <c r="H97" s="42"/>
      <c r="I97" s="42"/>
      <c r="J97" s="42"/>
      <c r="K97" s="42"/>
      <c r="L97" s="42"/>
      <c r="M97" s="42"/>
      <c r="N97" s="42"/>
      <c r="O97" s="42"/>
      <c r="P97" s="42"/>
      <c r="Q97" s="42"/>
      <c r="R97" s="42"/>
      <c r="S97" s="42"/>
      <c r="T97" s="42"/>
      <c r="U97" s="42"/>
      <c r="V97" s="42"/>
      <c r="W97" s="42"/>
      <c r="X97" s="42"/>
      <c r="Y97" s="42"/>
      <c r="Z97" s="42"/>
      <c r="AA97" s="42"/>
      <c r="AB97" s="42"/>
      <c r="AC97" s="42"/>
      <c r="AD97" s="42"/>
      <c r="AE97" s="42"/>
      <c r="AF97" s="42"/>
      <c r="AG97" s="42"/>
      <c r="AH97" s="42"/>
      <c r="AI97" s="42"/>
      <c r="AJ97" s="42"/>
      <c r="AK97" s="42"/>
      <c r="AL97" s="42"/>
      <c r="AM97" s="42"/>
      <c r="AN97" s="42"/>
      <c r="AO97" s="42"/>
      <c r="AP97" s="42"/>
      <c r="AQ97" s="42"/>
      <c r="AR97" s="29"/>
    </row>
  </sheetData>
  <sheetProtection algorithmName="SHA-512" hashValue="Y+tlxHACwM/m2d1SRk6AtAJ+UwUFEqPXnad5FifDsTZDOJckiy3DUsPETWGUReRypUf5B4W6I6TEqkidN877PA==" saltValue="TF9YNIdN6KbJo4IbIMsI2j854mk9OnJEwhY+WSg2CWv1LVjDqLpHGIoNUYjWI6aLy4pyEf1eLdffhHAdF7jzfw==" spinCount="100000" sheet="1" objects="1" scenarios="1" formatColumns="0" formatRows="0"/>
  <mergeCells count="42">
    <mergeCell ref="AR2:BE2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L85:AJ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5" location="'001 - Podhled 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166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59"/>
      <c r="M2" s="159"/>
      <c r="N2" s="159"/>
      <c r="O2" s="159"/>
      <c r="P2" s="159"/>
      <c r="Q2" s="159"/>
      <c r="R2" s="159"/>
      <c r="S2" s="159"/>
      <c r="T2" s="159"/>
      <c r="U2" s="159"/>
      <c r="V2" s="159"/>
      <c r="AT2" s="14" t="s">
        <v>85</v>
      </c>
    </row>
    <row r="3" spans="2:46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86</v>
      </c>
    </row>
    <row r="4" spans="2:46" ht="24.95" customHeight="1">
      <c r="B4" s="17"/>
      <c r="D4" s="18" t="s">
        <v>87</v>
      </c>
      <c r="L4" s="17"/>
      <c r="M4" s="81" t="s">
        <v>10</v>
      </c>
      <c r="AT4" s="14" t="s">
        <v>4</v>
      </c>
    </row>
    <row r="5" spans="2:46" ht="6.95" customHeight="1">
      <c r="B5" s="17"/>
      <c r="L5" s="17"/>
    </row>
    <row r="6" spans="2:46" ht="12" customHeight="1">
      <c r="B6" s="17"/>
      <c r="D6" s="24" t="s">
        <v>16</v>
      </c>
      <c r="L6" s="17"/>
    </row>
    <row r="7" spans="2:46" ht="16.5" customHeight="1">
      <c r="B7" s="17"/>
      <c r="E7" s="193" t="str">
        <f>'Rekapitulace stavby'!K6</f>
        <v>Rekonstrukce podhledu  v tělocvičně</v>
      </c>
      <c r="F7" s="194"/>
      <c r="G7" s="194"/>
      <c r="H7" s="194"/>
      <c r="L7" s="17"/>
    </row>
    <row r="8" spans="2:46" s="1" customFormat="1" ht="12" customHeight="1">
      <c r="B8" s="29"/>
      <c r="D8" s="24" t="s">
        <v>88</v>
      </c>
      <c r="L8" s="29"/>
    </row>
    <row r="9" spans="2:46" s="1" customFormat="1" ht="16.5" customHeight="1">
      <c r="B9" s="29"/>
      <c r="E9" s="174" t="s">
        <v>89</v>
      </c>
      <c r="F9" s="195"/>
      <c r="G9" s="195"/>
      <c r="H9" s="195"/>
      <c r="L9" s="29"/>
    </row>
    <row r="10" spans="2:46" s="1" customFormat="1" ht="11.25">
      <c r="B10" s="29"/>
      <c r="L10" s="29"/>
    </row>
    <row r="11" spans="2:46" s="1" customFormat="1" ht="12" customHeight="1">
      <c r="B11" s="29"/>
      <c r="D11" s="24" t="s">
        <v>18</v>
      </c>
      <c r="F11" s="22" t="s">
        <v>1</v>
      </c>
      <c r="I11" s="24" t="s">
        <v>19</v>
      </c>
      <c r="J11" s="22" t="s">
        <v>1</v>
      </c>
      <c r="L11" s="29"/>
    </row>
    <row r="12" spans="2:46" s="1" customFormat="1" ht="12" customHeight="1">
      <c r="B12" s="29"/>
      <c r="D12" s="24" t="s">
        <v>20</v>
      </c>
      <c r="F12" s="22" t="s">
        <v>21</v>
      </c>
      <c r="I12" s="24" t="s">
        <v>22</v>
      </c>
      <c r="J12" s="49" t="str">
        <f>'Rekapitulace stavby'!AN8</f>
        <v>7. 5. 2025</v>
      </c>
      <c r="L12" s="29"/>
    </row>
    <row r="13" spans="2:46" s="1" customFormat="1" ht="10.9" customHeight="1">
      <c r="B13" s="29"/>
      <c r="L13" s="29"/>
    </row>
    <row r="14" spans="2:46" s="1" customFormat="1" ht="12" customHeight="1">
      <c r="B14" s="29"/>
      <c r="D14" s="24" t="s">
        <v>24</v>
      </c>
      <c r="I14" s="24" t="s">
        <v>25</v>
      </c>
      <c r="J14" s="22" t="s">
        <v>1</v>
      </c>
      <c r="L14" s="29"/>
    </row>
    <row r="15" spans="2:46" s="1" customFormat="1" ht="18" customHeight="1">
      <c r="B15" s="29"/>
      <c r="E15" s="22" t="s">
        <v>26</v>
      </c>
      <c r="I15" s="24" t="s">
        <v>27</v>
      </c>
      <c r="J15" s="22" t="s">
        <v>1</v>
      </c>
      <c r="L15" s="29"/>
    </row>
    <row r="16" spans="2:46" s="1" customFormat="1" ht="6.95" customHeight="1">
      <c r="B16" s="29"/>
      <c r="L16" s="29"/>
    </row>
    <row r="17" spans="2:12" s="1" customFormat="1" ht="12" customHeight="1">
      <c r="B17" s="29"/>
      <c r="D17" s="24" t="s">
        <v>28</v>
      </c>
      <c r="I17" s="24" t="s">
        <v>25</v>
      </c>
      <c r="J17" s="25" t="str">
        <f>'Rekapitulace stavby'!AN13</f>
        <v>Vyplň údaj</v>
      </c>
      <c r="L17" s="29"/>
    </row>
    <row r="18" spans="2:12" s="1" customFormat="1" ht="18" customHeight="1">
      <c r="B18" s="29"/>
      <c r="E18" s="196" t="str">
        <f>'Rekapitulace stavby'!E14</f>
        <v>Vyplň údaj</v>
      </c>
      <c r="F18" s="158"/>
      <c r="G18" s="158"/>
      <c r="H18" s="158"/>
      <c r="I18" s="24" t="s">
        <v>27</v>
      </c>
      <c r="J18" s="25" t="str">
        <f>'Rekapitulace stavby'!AN14</f>
        <v>Vyplň údaj</v>
      </c>
      <c r="L18" s="29"/>
    </row>
    <row r="19" spans="2:12" s="1" customFormat="1" ht="6.95" customHeight="1">
      <c r="B19" s="29"/>
      <c r="L19" s="29"/>
    </row>
    <row r="20" spans="2:12" s="1" customFormat="1" ht="12" customHeight="1">
      <c r="B20" s="29"/>
      <c r="D20" s="24" t="s">
        <v>30</v>
      </c>
      <c r="I20" s="24" t="s">
        <v>25</v>
      </c>
      <c r="J20" s="22" t="s">
        <v>1</v>
      </c>
      <c r="L20" s="29"/>
    </row>
    <row r="21" spans="2:12" s="1" customFormat="1" ht="18" customHeight="1">
      <c r="B21" s="29"/>
      <c r="E21" s="22" t="s">
        <v>31</v>
      </c>
      <c r="I21" s="24" t="s">
        <v>27</v>
      </c>
      <c r="J21" s="22" t="s">
        <v>1</v>
      </c>
      <c r="L21" s="29"/>
    </row>
    <row r="22" spans="2:12" s="1" customFormat="1" ht="6.95" customHeight="1">
      <c r="B22" s="29"/>
      <c r="L22" s="29"/>
    </row>
    <row r="23" spans="2:12" s="1" customFormat="1" ht="12" customHeight="1">
      <c r="B23" s="29"/>
      <c r="D23" s="24" t="s">
        <v>33</v>
      </c>
      <c r="I23" s="24" t="s">
        <v>25</v>
      </c>
      <c r="J23" s="22" t="s">
        <v>1</v>
      </c>
      <c r="L23" s="29"/>
    </row>
    <row r="24" spans="2:12" s="1" customFormat="1" ht="18" customHeight="1">
      <c r="B24" s="29"/>
      <c r="E24" s="22" t="s">
        <v>34</v>
      </c>
      <c r="I24" s="24" t="s">
        <v>27</v>
      </c>
      <c r="J24" s="22" t="s">
        <v>1</v>
      </c>
      <c r="L24" s="29"/>
    </row>
    <row r="25" spans="2:12" s="1" customFormat="1" ht="6.95" customHeight="1">
      <c r="B25" s="29"/>
      <c r="L25" s="29"/>
    </row>
    <row r="26" spans="2:12" s="1" customFormat="1" ht="12" customHeight="1">
      <c r="B26" s="29"/>
      <c r="D26" s="24" t="s">
        <v>35</v>
      </c>
      <c r="L26" s="29"/>
    </row>
    <row r="27" spans="2:12" s="7" customFormat="1" ht="16.5" customHeight="1">
      <c r="B27" s="82"/>
      <c r="E27" s="163" t="s">
        <v>1</v>
      </c>
      <c r="F27" s="163"/>
      <c r="G27" s="163"/>
      <c r="H27" s="163"/>
      <c r="L27" s="82"/>
    </row>
    <row r="28" spans="2:12" s="1" customFormat="1" ht="6.95" customHeight="1">
      <c r="B28" s="29"/>
      <c r="L28" s="29"/>
    </row>
    <row r="29" spans="2:12" s="1" customFormat="1" ht="6.95" customHeight="1">
      <c r="B29" s="29"/>
      <c r="D29" s="50"/>
      <c r="E29" s="50"/>
      <c r="F29" s="50"/>
      <c r="G29" s="50"/>
      <c r="H29" s="50"/>
      <c r="I29" s="50"/>
      <c r="J29" s="50"/>
      <c r="K29" s="50"/>
      <c r="L29" s="29"/>
    </row>
    <row r="30" spans="2:12" s="1" customFormat="1" ht="25.35" customHeight="1">
      <c r="B30" s="29"/>
      <c r="D30" s="83" t="s">
        <v>36</v>
      </c>
      <c r="J30" s="63">
        <f>ROUND(J127, 2)</f>
        <v>0</v>
      </c>
      <c r="L30" s="29"/>
    </row>
    <row r="31" spans="2:12" s="1" customFormat="1" ht="6.95" customHeight="1">
      <c r="B31" s="29"/>
      <c r="D31" s="50"/>
      <c r="E31" s="50"/>
      <c r="F31" s="50"/>
      <c r="G31" s="50"/>
      <c r="H31" s="50"/>
      <c r="I31" s="50"/>
      <c r="J31" s="50"/>
      <c r="K31" s="50"/>
      <c r="L31" s="29"/>
    </row>
    <row r="32" spans="2:12" s="1" customFormat="1" ht="14.45" customHeight="1">
      <c r="B32" s="29"/>
      <c r="F32" s="32" t="s">
        <v>38</v>
      </c>
      <c r="I32" s="32" t="s">
        <v>37</v>
      </c>
      <c r="J32" s="32" t="s">
        <v>39</v>
      </c>
      <c r="L32" s="29"/>
    </row>
    <row r="33" spans="2:12" s="1" customFormat="1" ht="14.45" customHeight="1">
      <c r="B33" s="29"/>
      <c r="D33" s="52" t="s">
        <v>40</v>
      </c>
      <c r="E33" s="24" t="s">
        <v>41</v>
      </c>
      <c r="F33" s="84">
        <f>ROUND((SUM(BE127:BE165)),  2)</f>
        <v>0</v>
      </c>
      <c r="I33" s="85">
        <v>0.21</v>
      </c>
      <c r="J33" s="84">
        <f>ROUND(((SUM(BE127:BE165))*I33),  2)</f>
        <v>0</v>
      </c>
      <c r="L33" s="29"/>
    </row>
    <row r="34" spans="2:12" s="1" customFormat="1" ht="14.45" customHeight="1">
      <c r="B34" s="29"/>
      <c r="E34" s="24" t="s">
        <v>42</v>
      </c>
      <c r="F34" s="84">
        <f>ROUND((SUM(BF127:BF165)),  2)</f>
        <v>0</v>
      </c>
      <c r="I34" s="85">
        <v>0.12</v>
      </c>
      <c r="J34" s="84">
        <f>ROUND(((SUM(BF127:BF165))*I34),  2)</f>
        <v>0</v>
      </c>
      <c r="L34" s="29"/>
    </row>
    <row r="35" spans="2:12" s="1" customFormat="1" ht="14.45" hidden="1" customHeight="1">
      <c r="B35" s="29"/>
      <c r="E35" s="24" t="s">
        <v>43</v>
      </c>
      <c r="F35" s="84">
        <f>ROUND((SUM(BG127:BG165)),  2)</f>
        <v>0</v>
      </c>
      <c r="I35" s="85">
        <v>0.21</v>
      </c>
      <c r="J35" s="84">
        <f>0</f>
        <v>0</v>
      </c>
      <c r="L35" s="29"/>
    </row>
    <row r="36" spans="2:12" s="1" customFormat="1" ht="14.45" hidden="1" customHeight="1">
      <c r="B36" s="29"/>
      <c r="E36" s="24" t="s">
        <v>44</v>
      </c>
      <c r="F36" s="84">
        <f>ROUND((SUM(BH127:BH165)),  2)</f>
        <v>0</v>
      </c>
      <c r="I36" s="85">
        <v>0.12</v>
      </c>
      <c r="J36" s="84">
        <f>0</f>
        <v>0</v>
      </c>
      <c r="L36" s="29"/>
    </row>
    <row r="37" spans="2:12" s="1" customFormat="1" ht="14.45" hidden="1" customHeight="1">
      <c r="B37" s="29"/>
      <c r="E37" s="24" t="s">
        <v>45</v>
      </c>
      <c r="F37" s="84">
        <f>ROUND((SUM(BI127:BI165)),  2)</f>
        <v>0</v>
      </c>
      <c r="I37" s="85">
        <v>0</v>
      </c>
      <c r="J37" s="84">
        <f>0</f>
        <v>0</v>
      </c>
      <c r="L37" s="29"/>
    </row>
    <row r="38" spans="2:12" s="1" customFormat="1" ht="6.95" customHeight="1">
      <c r="B38" s="29"/>
      <c r="L38" s="29"/>
    </row>
    <row r="39" spans="2:12" s="1" customFormat="1" ht="25.35" customHeight="1">
      <c r="B39" s="29"/>
      <c r="C39" s="86"/>
      <c r="D39" s="87" t="s">
        <v>46</v>
      </c>
      <c r="E39" s="54"/>
      <c r="F39" s="54"/>
      <c r="G39" s="88" t="s">
        <v>47</v>
      </c>
      <c r="H39" s="89" t="s">
        <v>48</v>
      </c>
      <c r="I39" s="54"/>
      <c r="J39" s="90">
        <f>SUM(J30:J37)</f>
        <v>0</v>
      </c>
      <c r="K39" s="91"/>
      <c r="L39" s="29"/>
    </row>
    <row r="40" spans="2:12" s="1" customFormat="1" ht="14.45" customHeight="1">
      <c r="B40" s="29"/>
      <c r="L40" s="29"/>
    </row>
    <row r="41" spans="2:12" ht="14.45" customHeight="1">
      <c r="B41" s="17"/>
      <c r="L41" s="17"/>
    </row>
    <row r="42" spans="2:12" ht="14.45" customHeight="1">
      <c r="B42" s="17"/>
      <c r="L42" s="17"/>
    </row>
    <row r="43" spans="2:12" ht="14.45" customHeight="1">
      <c r="B43" s="17"/>
      <c r="L43" s="17"/>
    </row>
    <row r="44" spans="2:12" ht="14.45" customHeight="1">
      <c r="B44" s="17"/>
      <c r="L44" s="17"/>
    </row>
    <row r="45" spans="2:12" ht="14.45" customHeight="1">
      <c r="B45" s="17"/>
      <c r="L45" s="17"/>
    </row>
    <row r="46" spans="2:12" ht="14.45" customHeight="1">
      <c r="B46" s="17"/>
      <c r="L46" s="17"/>
    </row>
    <row r="47" spans="2:12" ht="14.45" customHeight="1">
      <c r="B47" s="17"/>
      <c r="L47" s="17"/>
    </row>
    <row r="48" spans="2:12" ht="14.45" customHeight="1">
      <c r="B48" s="17"/>
      <c r="L48" s="17"/>
    </row>
    <row r="49" spans="2:12" ht="14.45" customHeight="1">
      <c r="B49" s="17"/>
      <c r="L49" s="17"/>
    </row>
    <row r="50" spans="2:12" s="1" customFormat="1" ht="14.45" customHeight="1">
      <c r="B50" s="29"/>
      <c r="D50" s="38" t="s">
        <v>49</v>
      </c>
      <c r="E50" s="39"/>
      <c r="F50" s="39"/>
      <c r="G50" s="38" t="s">
        <v>50</v>
      </c>
      <c r="H50" s="39"/>
      <c r="I50" s="39"/>
      <c r="J50" s="39"/>
      <c r="K50" s="39"/>
      <c r="L50" s="29"/>
    </row>
    <row r="51" spans="2:12" ht="11.25">
      <c r="B51" s="17"/>
      <c r="L51" s="17"/>
    </row>
    <row r="52" spans="2:12" ht="11.25">
      <c r="B52" s="17"/>
      <c r="L52" s="17"/>
    </row>
    <row r="53" spans="2:12" ht="11.25">
      <c r="B53" s="17"/>
      <c r="L53" s="17"/>
    </row>
    <row r="54" spans="2:12" ht="11.25">
      <c r="B54" s="17"/>
      <c r="L54" s="17"/>
    </row>
    <row r="55" spans="2:12" ht="11.25">
      <c r="B55" s="17"/>
      <c r="L55" s="17"/>
    </row>
    <row r="56" spans="2:12" ht="11.25">
      <c r="B56" s="17"/>
      <c r="L56" s="17"/>
    </row>
    <row r="57" spans="2:12" ht="11.25">
      <c r="B57" s="17"/>
      <c r="L57" s="17"/>
    </row>
    <row r="58" spans="2:12" ht="11.25">
      <c r="B58" s="17"/>
      <c r="L58" s="17"/>
    </row>
    <row r="59" spans="2:12" ht="11.25">
      <c r="B59" s="17"/>
      <c r="L59" s="17"/>
    </row>
    <row r="60" spans="2:12" ht="11.25">
      <c r="B60" s="17"/>
      <c r="L60" s="17"/>
    </row>
    <row r="61" spans="2:12" s="1" customFormat="1" ht="12.75">
      <c r="B61" s="29"/>
      <c r="D61" s="40" t="s">
        <v>51</v>
      </c>
      <c r="E61" s="31"/>
      <c r="F61" s="92" t="s">
        <v>52</v>
      </c>
      <c r="G61" s="40" t="s">
        <v>51</v>
      </c>
      <c r="H61" s="31"/>
      <c r="I61" s="31"/>
      <c r="J61" s="93" t="s">
        <v>52</v>
      </c>
      <c r="K61" s="31"/>
      <c r="L61" s="29"/>
    </row>
    <row r="62" spans="2:12" ht="11.25">
      <c r="B62" s="17"/>
      <c r="L62" s="17"/>
    </row>
    <row r="63" spans="2:12" ht="11.25">
      <c r="B63" s="17"/>
      <c r="L63" s="17"/>
    </row>
    <row r="64" spans="2:12" ht="11.25">
      <c r="B64" s="17"/>
      <c r="L64" s="17"/>
    </row>
    <row r="65" spans="2:12" s="1" customFormat="1" ht="12.75">
      <c r="B65" s="29"/>
      <c r="D65" s="38" t="s">
        <v>53</v>
      </c>
      <c r="E65" s="39"/>
      <c r="F65" s="39"/>
      <c r="G65" s="38" t="s">
        <v>54</v>
      </c>
      <c r="H65" s="39"/>
      <c r="I65" s="39"/>
      <c r="J65" s="39"/>
      <c r="K65" s="39"/>
      <c r="L65" s="29"/>
    </row>
    <row r="66" spans="2:12" ht="11.25">
      <c r="B66" s="17"/>
      <c r="L66" s="17"/>
    </row>
    <row r="67" spans="2:12" ht="11.25">
      <c r="B67" s="17"/>
      <c r="L67" s="17"/>
    </row>
    <row r="68" spans="2:12" ht="11.25">
      <c r="B68" s="17"/>
      <c r="L68" s="17"/>
    </row>
    <row r="69" spans="2:12" ht="11.25">
      <c r="B69" s="17"/>
      <c r="L69" s="17"/>
    </row>
    <row r="70" spans="2:12" ht="11.25">
      <c r="B70" s="17"/>
      <c r="L70" s="17"/>
    </row>
    <row r="71" spans="2:12" ht="11.25">
      <c r="B71" s="17"/>
      <c r="L71" s="17"/>
    </row>
    <row r="72" spans="2:12" ht="11.25">
      <c r="B72" s="17"/>
      <c r="L72" s="17"/>
    </row>
    <row r="73" spans="2:12" ht="11.25">
      <c r="B73" s="17"/>
      <c r="L73" s="17"/>
    </row>
    <row r="74" spans="2:12" ht="11.25">
      <c r="B74" s="17"/>
      <c r="L74" s="17"/>
    </row>
    <row r="75" spans="2:12" ht="11.25">
      <c r="B75" s="17"/>
      <c r="L75" s="17"/>
    </row>
    <row r="76" spans="2:12" s="1" customFormat="1" ht="12.75">
      <c r="B76" s="29"/>
      <c r="D76" s="40" t="s">
        <v>51</v>
      </c>
      <c r="E76" s="31"/>
      <c r="F76" s="92" t="s">
        <v>52</v>
      </c>
      <c r="G76" s="40" t="s">
        <v>51</v>
      </c>
      <c r="H76" s="31"/>
      <c r="I76" s="31"/>
      <c r="J76" s="93" t="s">
        <v>52</v>
      </c>
      <c r="K76" s="31"/>
      <c r="L76" s="29"/>
    </row>
    <row r="77" spans="2:12" s="1" customFormat="1" ht="14.45" customHeight="1"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29"/>
    </row>
    <row r="81" spans="2:47" s="1" customFormat="1" ht="6.95" customHeight="1"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29"/>
    </row>
    <row r="82" spans="2:47" s="1" customFormat="1" ht="24.95" customHeight="1">
      <c r="B82" s="29"/>
      <c r="C82" s="18" t="s">
        <v>90</v>
      </c>
      <c r="L82" s="29"/>
    </row>
    <row r="83" spans="2:47" s="1" customFormat="1" ht="6.95" customHeight="1">
      <c r="B83" s="29"/>
      <c r="L83" s="29"/>
    </row>
    <row r="84" spans="2:47" s="1" customFormat="1" ht="12" customHeight="1">
      <c r="B84" s="29"/>
      <c r="C84" s="24" t="s">
        <v>16</v>
      </c>
      <c r="L84" s="29"/>
    </row>
    <row r="85" spans="2:47" s="1" customFormat="1" ht="16.5" customHeight="1">
      <c r="B85" s="29"/>
      <c r="E85" s="193" t="str">
        <f>E7</f>
        <v>Rekonstrukce podhledu  v tělocvičně</v>
      </c>
      <c r="F85" s="194"/>
      <c r="G85" s="194"/>
      <c r="H85" s="194"/>
      <c r="L85" s="29"/>
    </row>
    <row r="86" spans="2:47" s="1" customFormat="1" ht="12" customHeight="1">
      <c r="B86" s="29"/>
      <c r="C86" s="24" t="s">
        <v>88</v>
      </c>
      <c r="L86" s="29"/>
    </row>
    <row r="87" spans="2:47" s="1" customFormat="1" ht="16.5" customHeight="1">
      <c r="B87" s="29"/>
      <c r="E87" s="174" t="str">
        <f>E9</f>
        <v xml:space="preserve">001 - Podhled </v>
      </c>
      <c r="F87" s="195"/>
      <c r="G87" s="195"/>
      <c r="H87" s="195"/>
      <c r="L87" s="29"/>
    </row>
    <row r="88" spans="2:47" s="1" customFormat="1" ht="6.95" customHeight="1">
      <c r="B88" s="29"/>
      <c r="L88" s="29"/>
    </row>
    <row r="89" spans="2:47" s="1" customFormat="1" ht="12" customHeight="1">
      <c r="B89" s="29"/>
      <c r="C89" s="24" t="s">
        <v>20</v>
      </c>
      <c r="F89" s="22" t="str">
        <f>F12</f>
        <v>Karviná</v>
      </c>
      <c r="I89" s="24" t="s">
        <v>22</v>
      </c>
      <c r="J89" s="49" t="str">
        <f>IF(J12="","",J12)</f>
        <v>7. 5. 2025</v>
      </c>
      <c r="L89" s="29"/>
    </row>
    <row r="90" spans="2:47" s="1" customFormat="1" ht="6.95" customHeight="1">
      <c r="B90" s="29"/>
      <c r="L90" s="29"/>
    </row>
    <row r="91" spans="2:47" s="1" customFormat="1" ht="15.2" customHeight="1">
      <c r="B91" s="29"/>
      <c r="C91" s="24" t="s">
        <v>24</v>
      </c>
      <c r="F91" s="22" t="str">
        <f>E15</f>
        <v>Střední průmyslová škola, Karviná, p.o.</v>
      </c>
      <c r="I91" s="24" t="s">
        <v>30</v>
      </c>
      <c r="J91" s="27" t="str">
        <f>E21</f>
        <v>ATRIS s.r.o.</v>
      </c>
      <c r="L91" s="29"/>
    </row>
    <row r="92" spans="2:47" s="1" customFormat="1" ht="15.2" customHeight="1">
      <c r="B92" s="29"/>
      <c r="C92" s="24" t="s">
        <v>28</v>
      </c>
      <c r="F92" s="22" t="str">
        <f>IF(E18="","",E18)</f>
        <v>Vyplň údaj</v>
      </c>
      <c r="I92" s="24" t="s">
        <v>33</v>
      </c>
      <c r="J92" s="27" t="str">
        <f>E24</f>
        <v>Barbora Kyšková</v>
      </c>
      <c r="L92" s="29"/>
    </row>
    <row r="93" spans="2:47" s="1" customFormat="1" ht="10.35" customHeight="1">
      <c r="B93" s="29"/>
      <c r="L93" s="29"/>
    </row>
    <row r="94" spans="2:47" s="1" customFormat="1" ht="29.25" customHeight="1">
      <c r="B94" s="29"/>
      <c r="C94" s="94" t="s">
        <v>91</v>
      </c>
      <c r="D94" s="86"/>
      <c r="E94" s="86"/>
      <c r="F94" s="86"/>
      <c r="G94" s="86"/>
      <c r="H94" s="86"/>
      <c r="I94" s="86"/>
      <c r="J94" s="95" t="s">
        <v>92</v>
      </c>
      <c r="K94" s="86"/>
      <c r="L94" s="29"/>
    </row>
    <row r="95" spans="2:47" s="1" customFormat="1" ht="10.35" customHeight="1">
      <c r="B95" s="29"/>
      <c r="L95" s="29"/>
    </row>
    <row r="96" spans="2:47" s="1" customFormat="1" ht="22.9" customHeight="1">
      <c r="B96" s="29"/>
      <c r="C96" s="96" t="s">
        <v>93</v>
      </c>
      <c r="J96" s="63">
        <f>J127</f>
        <v>0</v>
      </c>
      <c r="L96" s="29"/>
      <c r="AU96" s="14" t="s">
        <v>94</v>
      </c>
    </row>
    <row r="97" spans="2:12" s="8" customFormat="1" ht="24.95" customHeight="1">
      <c r="B97" s="97"/>
      <c r="D97" s="98" t="s">
        <v>95</v>
      </c>
      <c r="E97" s="99"/>
      <c r="F97" s="99"/>
      <c r="G97" s="99"/>
      <c r="H97" s="99"/>
      <c r="I97" s="99"/>
      <c r="J97" s="100">
        <f>J128</f>
        <v>0</v>
      </c>
      <c r="L97" s="97"/>
    </row>
    <row r="98" spans="2:12" s="9" customFormat="1" ht="19.899999999999999" customHeight="1">
      <c r="B98" s="101"/>
      <c r="D98" s="102" t="s">
        <v>96</v>
      </c>
      <c r="E98" s="103"/>
      <c r="F98" s="103"/>
      <c r="G98" s="103"/>
      <c r="H98" s="103"/>
      <c r="I98" s="103"/>
      <c r="J98" s="104">
        <f>J129</f>
        <v>0</v>
      </c>
      <c r="L98" s="101"/>
    </row>
    <row r="99" spans="2:12" s="9" customFormat="1" ht="19.899999999999999" customHeight="1">
      <c r="B99" s="101"/>
      <c r="D99" s="102" t="s">
        <v>97</v>
      </c>
      <c r="E99" s="103"/>
      <c r="F99" s="103"/>
      <c r="G99" s="103"/>
      <c r="H99" s="103"/>
      <c r="I99" s="103"/>
      <c r="J99" s="104">
        <f>J134</f>
        <v>0</v>
      </c>
      <c r="L99" s="101"/>
    </row>
    <row r="100" spans="2:12" s="8" customFormat="1" ht="24.95" customHeight="1">
      <c r="B100" s="97"/>
      <c r="D100" s="98" t="s">
        <v>98</v>
      </c>
      <c r="E100" s="99"/>
      <c r="F100" s="99"/>
      <c r="G100" s="99"/>
      <c r="H100" s="99"/>
      <c r="I100" s="99"/>
      <c r="J100" s="100">
        <f>J139</f>
        <v>0</v>
      </c>
      <c r="L100" s="97"/>
    </row>
    <row r="101" spans="2:12" s="9" customFormat="1" ht="19.899999999999999" customHeight="1">
      <c r="B101" s="101"/>
      <c r="D101" s="102" t="s">
        <v>99</v>
      </c>
      <c r="E101" s="103"/>
      <c r="F101" s="103"/>
      <c r="G101" s="103"/>
      <c r="H101" s="103"/>
      <c r="I101" s="103"/>
      <c r="J101" s="104">
        <f>J140</f>
        <v>0</v>
      </c>
      <c r="L101" s="101"/>
    </row>
    <row r="102" spans="2:12" s="9" customFormat="1" ht="19.899999999999999" customHeight="1">
      <c r="B102" s="101"/>
      <c r="D102" s="102" t="s">
        <v>100</v>
      </c>
      <c r="E102" s="103"/>
      <c r="F102" s="103"/>
      <c r="G102" s="103"/>
      <c r="H102" s="103"/>
      <c r="I102" s="103"/>
      <c r="J102" s="104">
        <f>J143</f>
        <v>0</v>
      </c>
      <c r="L102" s="101"/>
    </row>
    <row r="103" spans="2:12" s="9" customFormat="1" ht="19.899999999999999" customHeight="1">
      <c r="B103" s="101"/>
      <c r="D103" s="102" t="s">
        <v>101</v>
      </c>
      <c r="E103" s="103"/>
      <c r="F103" s="103"/>
      <c r="G103" s="103"/>
      <c r="H103" s="103"/>
      <c r="I103" s="103"/>
      <c r="J103" s="104">
        <f>J151</f>
        <v>0</v>
      </c>
      <c r="L103" s="101"/>
    </row>
    <row r="104" spans="2:12" s="9" customFormat="1" ht="19.899999999999999" customHeight="1">
      <c r="B104" s="101"/>
      <c r="D104" s="102" t="s">
        <v>102</v>
      </c>
      <c r="E104" s="103"/>
      <c r="F104" s="103"/>
      <c r="G104" s="103"/>
      <c r="H104" s="103"/>
      <c r="I104" s="103"/>
      <c r="J104" s="104">
        <f>J154</f>
        <v>0</v>
      </c>
      <c r="L104" s="101"/>
    </row>
    <row r="105" spans="2:12" s="8" customFormat="1" ht="24.95" customHeight="1">
      <c r="B105" s="97"/>
      <c r="D105" s="98" t="s">
        <v>103</v>
      </c>
      <c r="E105" s="99"/>
      <c r="F105" s="99"/>
      <c r="G105" s="99"/>
      <c r="H105" s="99"/>
      <c r="I105" s="99"/>
      <c r="J105" s="100">
        <f>J158</f>
        <v>0</v>
      </c>
      <c r="L105" s="97"/>
    </row>
    <row r="106" spans="2:12" s="9" customFormat="1" ht="19.899999999999999" customHeight="1">
      <c r="B106" s="101"/>
      <c r="D106" s="102" t="s">
        <v>104</v>
      </c>
      <c r="E106" s="103"/>
      <c r="F106" s="103"/>
      <c r="G106" s="103"/>
      <c r="H106" s="103"/>
      <c r="I106" s="103"/>
      <c r="J106" s="104">
        <f>J159</f>
        <v>0</v>
      </c>
      <c r="L106" s="101"/>
    </row>
    <row r="107" spans="2:12" s="9" customFormat="1" ht="19.899999999999999" customHeight="1">
      <c r="B107" s="101"/>
      <c r="D107" s="102" t="s">
        <v>105</v>
      </c>
      <c r="E107" s="103"/>
      <c r="F107" s="103"/>
      <c r="G107" s="103"/>
      <c r="H107" s="103"/>
      <c r="I107" s="103"/>
      <c r="J107" s="104">
        <f>J163</f>
        <v>0</v>
      </c>
      <c r="L107" s="101"/>
    </row>
    <row r="108" spans="2:12" s="1" customFormat="1" ht="21.75" customHeight="1">
      <c r="B108" s="29"/>
      <c r="L108" s="29"/>
    </row>
    <row r="109" spans="2:12" s="1" customFormat="1" ht="6.95" customHeight="1">
      <c r="B109" s="41"/>
      <c r="C109" s="42"/>
      <c r="D109" s="42"/>
      <c r="E109" s="42"/>
      <c r="F109" s="42"/>
      <c r="G109" s="42"/>
      <c r="H109" s="42"/>
      <c r="I109" s="42"/>
      <c r="J109" s="42"/>
      <c r="K109" s="42"/>
      <c r="L109" s="29"/>
    </row>
    <row r="113" spans="2:63" s="1" customFormat="1" ht="6.95" customHeight="1">
      <c r="B113" s="43"/>
      <c r="C113" s="44"/>
      <c r="D113" s="44"/>
      <c r="E113" s="44"/>
      <c r="F113" s="44"/>
      <c r="G113" s="44"/>
      <c r="H113" s="44"/>
      <c r="I113" s="44"/>
      <c r="J113" s="44"/>
      <c r="K113" s="44"/>
      <c r="L113" s="29"/>
    </row>
    <row r="114" spans="2:63" s="1" customFormat="1" ht="24.95" customHeight="1">
      <c r="B114" s="29"/>
      <c r="C114" s="18" t="s">
        <v>106</v>
      </c>
      <c r="L114" s="29"/>
    </row>
    <row r="115" spans="2:63" s="1" customFormat="1" ht="6.95" customHeight="1">
      <c r="B115" s="29"/>
      <c r="L115" s="29"/>
    </row>
    <row r="116" spans="2:63" s="1" customFormat="1" ht="12" customHeight="1">
      <c r="B116" s="29"/>
      <c r="C116" s="24" t="s">
        <v>16</v>
      </c>
      <c r="L116" s="29"/>
    </row>
    <row r="117" spans="2:63" s="1" customFormat="1" ht="16.5" customHeight="1">
      <c r="B117" s="29"/>
      <c r="E117" s="193" t="str">
        <f>E7</f>
        <v>Rekonstrukce podhledu  v tělocvičně</v>
      </c>
      <c r="F117" s="194"/>
      <c r="G117" s="194"/>
      <c r="H117" s="194"/>
      <c r="L117" s="29"/>
    </row>
    <row r="118" spans="2:63" s="1" customFormat="1" ht="12" customHeight="1">
      <c r="B118" s="29"/>
      <c r="C118" s="24" t="s">
        <v>88</v>
      </c>
      <c r="L118" s="29"/>
    </row>
    <row r="119" spans="2:63" s="1" customFormat="1" ht="16.5" customHeight="1">
      <c r="B119" s="29"/>
      <c r="E119" s="174" t="str">
        <f>E9</f>
        <v xml:space="preserve">001 - Podhled </v>
      </c>
      <c r="F119" s="195"/>
      <c r="G119" s="195"/>
      <c r="H119" s="195"/>
      <c r="L119" s="29"/>
    </row>
    <row r="120" spans="2:63" s="1" customFormat="1" ht="6.95" customHeight="1">
      <c r="B120" s="29"/>
      <c r="L120" s="29"/>
    </row>
    <row r="121" spans="2:63" s="1" customFormat="1" ht="12" customHeight="1">
      <c r="B121" s="29"/>
      <c r="C121" s="24" t="s">
        <v>20</v>
      </c>
      <c r="F121" s="22" t="str">
        <f>F12</f>
        <v>Karviná</v>
      </c>
      <c r="I121" s="24" t="s">
        <v>22</v>
      </c>
      <c r="J121" s="49" t="str">
        <f>IF(J12="","",J12)</f>
        <v>7. 5. 2025</v>
      </c>
      <c r="L121" s="29"/>
    </row>
    <row r="122" spans="2:63" s="1" customFormat="1" ht="6.95" customHeight="1">
      <c r="B122" s="29"/>
      <c r="L122" s="29"/>
    </row>
    <row r="123" spans="2:63" s="1" customFormat="1" ht="15.2" customHeight="1">
      <c r="B123" s="29"/>
      <c r="C123" s="24" t="s">
        <v>24</v>
      </c>
      <c r="F123" s="22" t="str">
        <f>E15</f>
        <v>Střední průmyslová škola, Karviná, p.o.</v>
      </c>
      <c r="I123" s="24" t="s">
        <v>30</v>
      </c>
      <c r="J123" s="27" t="str">
        <f>E21</f>
        <v>ATRIS s.r.o.</v>
      </c>
      <c r="L123" s="29"/>
    </row>
    <row r="124" spans="2:63" s="1" customFormat="1" ht="15.2" customHeight="1">
      <c r="B124" s="29"/>
      <c r="C124" s="24" t="s">
        <v>28</v>
      </c>
      <c r="F124" s="22" t="str">
        <f>IF(E18="","",E18)</f>
        <v>Vyplň údaj</v>
      </c>
      <c r="I124" s="24" t="s">
        <v>33</v>
      </c>
      <c r="J124" s="27" t="str">
        <f>E24</f>
        <v>Barbora Kyšková</v>
      </c>
      <c r="L124" s="29"/>
    </row>
    <row r="125" spans="2:63" s="1" customFormat="1" ht="10.35" customHeight="1">
      <c r="B125" s="29"/>
      <c r="L125" s="29"/>
    </row>
    <row r="126" spans="2:63" s="10" customFormat="1" ht="29.25" customHeight="1">
      <c r="B126" s="105"/>
      <c r="C126" s="106" t="s">
        <v>107</v>
      </c>
      <c r="D126" s="107" t="s">
        <v>61</v>
      </c>
      <c r="E126" s="107" t="s">
        <v>57</v>
      </c>
      <c r="F126" s="107" t="s">
        <v>58</v>
      </c>
      <c r="G126" s="107" t="s">
        <v>108</v>
      </c>
      <c r="H126" s="107" t="s">
        <v>109</v>
      </c>
      <c r="I126" s="107" t="s">
        <v>110</v>
      </c>
      <c r="J126" s="107" t="s">
        <v>92</v>
      </c>
      <c r="K126" s="108" t="s">
        <v>111</v>
      </c>
      <c r="L126" s="105"/>
      <c r="M126" s="56" t="s">
        <v>1</v>
      </c>
      <c r="N126" s="57" t="s">
        <v>40</v>
      </c>
      <c r="O126" s="57" t="s">
        <v>112</v>
      </c>
      <c r="P126" s="57" t="s">
        <v>113</v>
      </c>
      <c r="Q126" s="57" t="s">
        <v>114</v>
      </c>
      <c r="R126" s="57" t="s">
        <v>115</v>
      </c>
      <c r="S126" s="57" t="s">
        <v>116</v>
      </c>
      <c r="T126" s="58" t="s">
        <v>117</v>
      </c>
    </row>
    <row r="127" spans="2:63" s="1" customFormat="1" ht="22.9" customHeight="1">
      <c r="B127" s="29"/>
      <c r="C127" s="61" t="s">
        <v>118</v>
      </c>
      <c r="J127" s="109">
        <f>BK127</f>
        <v>0</v>
      </c>
      <c r="L127" s="29"/>
      <c r="M127" s="59"/>
      <c r="N127" s="50"/>
      <c r="O127" s="50"/>
      <c r="P127" s="110">
        <f>P128+P139+P158</f>
        <v>0</v>
      </c>
      <c r="Q127" s="50"/>
      <c r="R127" s="110">
        <f>R128+R139+R158</f>
        <v>0.140872</v>
      </c>
      <c r="S127" s="50"/>
      <c r="T127" s="111">
        <f>T128+T139+T158</f>
        <v>3.1758000000000002E-2</v>
      </c>
      <c r="AT127" s="14" t="s">
        <v>75</v>
      </c>
      <c r="AU127" s="14" t="s">
        <v>94</v>
      </c>
      <c r="BK127" s="112">
        <f>BK128+BK139+BK158</f>
        <v>0</v>
      </c>
    </row>
    <row r="128" spans="2:63" s="11" customFormat="1" ht="25.9" customHeight="1">
      <c r="B128" s="113"/>
      <c r="D128" s="114" t="s">
        <v>75</v>
      </c>
      <c r="E128" s="115" t="s">
        <v>119</v>
      </c>
      <c r="F128" s="115" t="s">
        <v>120</v>
      </c>
      <c r="I128" s="116"/>
      <c r="J128" s="117">
        <f>BK128</f>
        <v>0</v>
      </c>
      <c r="L128" s="113"/>
      <c r="M128" s="118"/>
      <c r="P128" s="119">
        <f>P129+P134</f>
        <v>0</v>
      </c>
      <c r="R128" s="119">
        <f>R129+R134</f>
        <v>4.7636999999999999E-2</v>
      </c>
      <c r="T128" s="120">
        <f>T129+T134</f>
        <v>3.1758000000000002E-2</v>
      </c>
      <c r="AR128" s="114" t="s">
        <v>84</v>
      </c>
      <c r="AT128" s="121" t="s">
        <v>75</v>
      </c>
      <c r="AU128" s="121" t="s">
        <v>76</v>
      </c>
      <c r="AY128" s="114" t="s">
        <v>121</v>
      </c>
      <c r="BK128" s="122">
        <f>BK129+BK134</f>
        <v>0</v>
      </c>
    </row>
    <row r="129" spans="2:65" s="11" customFormat="1" ht="22.9" customHeight="1">
      <c r="B129" s="113"/>
      <c r="D129" s="114" t="s">
        <v>75</v>
      </c>
      <c r="E129" s="123" t="s">
        <v>122</v>
      </c>
      <c r="F129" s="123" t="s">
        <v>123</v>
      </c>
      <c r="I129" s="116"/>
      <c r="J129" s="124">
        <f>BK129</f>
        <v>0</v>
      </c>
      <c r="L129" s="113"/>
      <c r="M129" s="118"/>
      <c r="P129" s="119">
        <f>SUM(P130:P133)</f>
        <v>0</v>
      </c>
      <c r="R129" s="119">
        <f>SUM(R130:R133)</f>
        <v>4.7636999999999999E-2</v>
      </c>
      <c r="T129" s="120">
        <f>SUM(T130:T133)</f>
        <v>3.1758000000000002E-2</v>
      </c>
      <c r="AR129" s="114" t="s">
        <v>84</v>
      </c>
      <c r="AT129" s="121" t="s">
        <v>75</v>
      </c>
      <c r="AU129" s="121" t="s">
        <v>84</v>
      </c>
      <c r="AY129" s="114" t="s">
        <v>121</v>
      </c>
      <c r="BK129" s="122">
        <f>SUM(BK130:BK133)</f>
        <v>0</v>
      </c>
    </row>
    <row r="130" spans="2:65" s="1" customFormat="1" ht="16.5" customHeight="1">
      <c r="B130" s="29"/>
      <c r="C130" s="125" t="s">
        <v>84</v>
      </c>
      <c r="D130" s="125" t="s">
        <v>124</v>
      </c>
      <c r="E130" s="126" t="s">
        <v>125</v>
      </c>
      <c r="F130" s="127" t="s">
        <v>126</v>
      </c>
      <c r="G130" s="128" t="s">
        <v>127</v>
      </c>
      <c r="H130" s="129">
        <v>349.3</v>
      </c>
      <c r="I130" s="130"/>
      <c r="J130" s="131">
        <f>ROUND(I130*H130,2)</f>
        <v>0</v>
      </c>
      <c r="K130" s="127" t="s">
        <v>128</v>
      </c>
      <c r="L130" s="29"/>
      <c r="M130" s="132" t="s">
        <v>1</v>
      </c>
      <c r="N130" s="133" t="s">
        <v>41</v>
      </c>
      <c r="P130" s="134">
        <f>O130*H130</f>
        <v>0</v>
      </c>
      <c r="Q130" s="134">
        <v>9.0000000000000006E-5</v>
      </c>
      <c r="R130" s="134">
        <f>Q130*H130</f>
        <v>3.1437E-2</v>
      </c>
      <c r="S130" s="134">
        <v>6.0000000000000002E-5</v>
      </c>
      <c r="T130" s="135">
        <f>S130*H130</f>
        <v>2.0958000000000001E-2</v>
      </c>
      <c r="AR130" s="136" t="s">
        <v>129</v>
      </c>
      <c r="AT130" s="136" t="s">
        <v>124</v>
      </c>
      <c r="AU130" s="136" t="s">
        <v>86</v>
      </c>
      <c r="AY130" s="14" t="s">
        <v>121</v>
      </c>
      <c r="BE130" s="137">
        <f>IF(N130="základní",J130,0)</f>
        <v>0</v>
      </c>
      <c r="BF130" s="137">
        <f>IF(N130="snížená",J130,0)</f>
        <v>0</v>
      </c>
      <c r="BG130" s="137">
        <f>IF(N130="zákl. přenesená",J130,0)</f>
        <v>0</v>
      </c>
      <c r="BH130" s="137">
        <f>IF(N130="sníž. přenesená",J130,0)</f>
        <v>0</v>
      </c>
      <c r="BI130" s="137">
        <f>IF(N130="nulová",J130,0)</f>
        <v>0</v>
      </c>
      <c r="BJ130" s="14" t="s">
        <v>84</v>
      </c>
      <c r="BK130" s="137">
        <f>ROUND(I130*H130,2)</f>
        <v>0</v>
      </c>
      <c r="BL130" s="14" t="s">
        <v>129</v>
      </c>
      <c r="BM130" s="136" t="s">
        <v>130</v>
      </c>
    </row>
    <row r="131" spans="2:65" s="12" customFormat="1" ht="11.25">
      <c r="B131" s="138"/>
      <c r="D131" s="139" t="s">
        <v>131</v>
      </c>
      <c r="E131" s="140" t="s">
        <v>1</v>
      </c>
      <c r="F131" s="141" t="s">
        <v>132</v>
      </c>
      <c r="H131" s="142">
        <v>349.3</v>
      </c>
      <c r="I131" s="143"/>
      <c r="L131" s="138"/>
      <c r="M131" s="144"/>
      <c r="T131" s="145"/>
      <c r="AT131" s="140" t="s">
        <v>131</v>
      </c>
      <c r="AU131" s="140" t="s">
        <v>86</v>
      </c>
      <c r="AV131" s="12" t="s">
        <v>86</v>
      </c>
      <c r="AW131" s="12" t="s">
        <v>32</v>
      </c>
      <c r="AX131" s="12" t="s">
        <v>84</v>
      </c>
      <c r="AY131" s="140" t="s">
        <v>121</v>
      </c>
    </row>
    <row r="132" spans="2:65" s="1" customFormat="1" ht="16.5" customHeight="1">
      <c r="B132" s="29"/>
      <c r="C132" s="125" t="s">
        <v>86</v>
      </c>
      <c r="D132" s="125" t="s">
        <v>124</v>
      </c>
      <c r="E132" s="126" t="s">
        <v>133</v>
      </c>
      <c r="F132" s="127" t="s">
        <v>134</v>
      </c>
      <c r="G132" s="128" t="s">
        <v>127</v>
      </c>
      <c r="H132" s="129">
        <v>180</v>
      </c>
      <c r="I132" s="130"/>
      <c r="J132" s="131">
        <f>ROUND(I132*H132,2)</f>
        <v>0</v>
      </c>
      <c r="K132" s="127" t="s">
        <v>128</v>
      </c>
      <c r="L132" s="29"/>
      <c r="M132" s="132" t="s">
        <v>1</v>
      </c>
      <c r="N132" s="133" t="s">
        <v>41</v>
      </c>
      <c r="P132" s="134">
        <f>O132*H132</f>
        <v>0</v>
      </c>
      <c r="Q132" s="134">
        <v>9.0000000000000006E-5</v>
      </c>
      <c r="R132" s="134">
        <f>Q132*H132</f>
        <v>1.6200000000000003E-2</v>
      </c>
      <c r="S132" s="134">
        <v>6.0000000000000002E-5</v>
      </c>
      <c r="T132" s="135">
        <f>S132*H132</f>
        <v>1.0800000000000001E-2</v>
      </c>
      <c r="AR132" s="136" t="s">
        <v>129</v>
      </c>
      <c r="AT132" s="136" t="s">
        <v>124</v>
      </c>
      <c r="AU132" s="136" t="s">
        <v>86</v>
      </c>
      <c r="AY132" s="14" t="s">
        <v>121</v>
      </c>
      <c r="BE132" s="137">
        <f>IF(N132="základní",J132,0)</f>
        <v>0</v>
      </c>
      <c r="BF132" s="137">
        <f>IF(N132="snížená",J132,0)</f>
        <v>0</v>
      </c>
      <c r="BG132" s="137">
        <f>IF(N132="zákl. přenesená",J132,0)</f>
        <v>0</v>
      </c>
      <c r="BH132" s="137">
        <f>IF(N132="sníž. přenesená",J132,0)</f>
        <v>0</v>
      </c>
      <c r="BI132" s="137">
        <f>IF(N132="nulová",J132,0)</f>
        <v>0</v>
      </c>
      <c r="BJ132" s="14" t="s">
        <v>84</v>
      </c>
      <c r="BK132" s="137">
        <f>ROUND(I132*H132,2)</f>
        <v>0</v>
      </c>
      <c r="BL132" s="14" t="s">
        <v>129</v>
      </c>
      <c r="BM132" s="136" t="s">
        <v>135</v>
      </c>
    </row>
    <row r="133" spans="2:65" s="12" customFormat="1" ht="11.25">
      <c r="B133" s="138"/>
      <c r="D133" s="139" t="s">
        <v>131</v>
      </c>
      <c r="E133" s="140" t="s">
        <v>1</v>
      </c>
      <c r="F133" s="141" t="s">
        <v>136</v>
      </c>
      <c r="H133" s="142">
        <v>180</v>
      </c>
      <c r="I133" s="143"/>
      <c r="L133" s="138"/>
      <c r="M133" s="144"/>
      <c r="T133" s="145"/>
      <c r="AT133" s="140" t="s">
        <v>131</v>
      </c>
      <c r="AU133" s="140" t="s">
        <v>86</v>
      </c>
      <c r="AV133" s="12" t="s">
        <v>86</v>
      </c>
      <c r="AW133" s="12" t="s">
        <v>32</v>
      </c>
      <c r="AX133" s="12" t="s">
        <v>84</v>
      </c>
      <c r="AY133" s="140" t="s">
        <v>121</v>
      </c>
    </row>
    <row r="134" spans="2:65" s="11" customFormat="1" ht="22.9" customHeight="1">
      <c r="B134" s="113"/>
      <c r="D134" s="114" t="s">
        <v>75</v>
      </c>
      <c r="E134" s="123" t="s">
        <v>137</v>
      </c>
      <c r="F134" s="123" t="s">
        <v>138</v>
      </c>
      <c r="I134" s="116"/>
      <c r="J134" s="124">
        <f>BK134</f>
        <v>0</v>
      </c>
      <c r="L134" s="113"/>
      <c r="M134" s="118"/>
      <c r="P134" s="119">
        <f>SUM(P135:P138)</f>
        <v>0</v>
      </c>
      <c r="R134" s="119">
        <f>SUM(R135:R138)</f>
        <v>0</v>
      </c>
      <c r="T134" s="120">
        <f>SUM(T135:T138)</f>
        <v>0</v>
      </c>
      <c r="AR134" s="114" t="s">
        <v>84</v>
      </c>
      <c r="AT134" s="121" t="s">
        <v>75</v>
      </c>
      <c r="AU134" s="121" t="s">
        <v>84</v>
      </c>
      <c r="AY134" s="114" t="s">
        <v>121</v>
      </c>
      <c r="BK134" s="122">
        <f>SUM(BK135:BK138)</f>
        <v>0</v>
      </c>
    </row>
    <row r="135" spans="2:65" s="1" customFormat="1" ht="33" customHeight="1">
      <c r="B135" s="29"/>
      <c r="C135" s="125" t="s">
        <v>139</v>
      </c>
      <c r="D135" s="125" t="s">
        <v>124</v>
      </c>
      <c r="E135" s="126" t="s">
        <v>140</v>
      </c>
      <c r="F135" s="127" t="s">
        <v>141</v>
      </c>
      <c r="G135" s="128" t="s">
        <v>142</v>
      </c>
      <c r="H135" s="129">
        <v>3</v>
      </c>
      <c r="I135" s="130"/>
      <c r="J135" s="131">
        <f>ROUND(I135*H135,2)</f>
        <v>0</v>
      </c>
      <c r="K135" s="127" t="s">
        <v>128</v>
      </c>
      <c r="L135" s="29"/>
      <c r="M135" s="132" t="s">
        <v>1</v>
      </c>
      <c r="N135" s="133" t="s">
        <v>41</v>
      </c>
      <c r="P135" s="134">
        <f>O135*H135</f>
        <v>0</v>
      </c>
      <c r="Q135" s="134">
        <v>0</v>
      </c>
      <c r="R135" s="134">
        <f>Q135*H135</f>
        <v>0</v>
      </c>
      <c r="S135" s="134">
        <v>0</v>
      </c>
      <c r="T135" s="135">
        <f>S135*H135</f>
        <v>0</v>
      </c>
      <c r="AR135" s="136" t="s">
        <v>129</v>
      </c>
      <c r="AT135" s="136" t="s">
        <v>124</v>
      </c>
      <c r="AU135" s="136" t="s">
        <v>86</v>
      </c>
      <c r="AY135" s="14" t="s">
        <v>121</v>
      </c>
      <c r="BE135" s="137">
        <f>IF(N135="základní",J135,0)</f>
        <v>0</v>
      </c>
      <c r="BF135" s="137">
        <f>IF(N135="snížená",J135,0)</f>
        <v>0</v>
      </c>
      <c r="BG135" s="137">
        <f>IF(N135="zákl. přenesená",J135,0)</f>
        <v>0</v>
      </c>
      <c r="BH135" s="137">
        <f>IF(N135="sníž. přenesená",J135,0)</f>
        <v>0</v>
      </c>
      <c r="BI135" s="137">
        <f>IF(N135="nulová",J135,0)</f>
        <v>0</v>
      </c>
      <c r="BJ135" s="14" t="s">
        <v>84</v>
      </c>
      <c r="BK135" s="137">
        <f>ROUND(I135*H135,2)</f>
        <v>0</v>
      </c>
      <c r="BL135" s="14" t="s">
        <v>129</v>
      </c>
      <c r="BM135" s="136" t="s">
        <v>143</v>
      </c>
    </row>
    <row r="136" spans="2:65" s="1" customFormat="1" ht="33" customHeight="1">
      <c r="B136" s="29"/>
      <c r="C136" s="125" t="s">
        <v>129</v>
      </c>
      <c r="D136" s="125" t="s">
        <v>124</v>
      </c>
      <c r="E136" s="126" t="s">
        <v>144</v>
      </c>
      <c r="F136" s="127" t="s">
        <v>145</v>
      </c>
      <c r="G136" s="128" t="s">
        <v>142</v>
      </c>
      <c r="H136" s="129">
        <v>90</v>
      </c>
      <c r="I136" s="130"/>
      <c r="J136" s="131">
        <f>ROUND(I136*H136,2)</f>
        <v>0</v>
      </c>
      <c r="K136" s="127" t="s">
        <v>128</v>
      </c>
      <c r="L136" s="29"/>
      <c r="M136" s="132" t="s">
        <v>1</v>
      </c>
      <c r="N136" s="133" t="s">
        <v>41</v>
      </c>
      <c r="P136" s="134">
        <f>O136*H136</f>
        <v>0</v>
      </c>
      <c r="Q136" s="134">
        <v>0</v>
      </c>
      <c r="R136" s="134">
        <f>Q136*H136</f>
        <v>0</v>
      </c>
      <c r="S136" s="134">
        <v>0</v>
      </c>
      <c r="T136" s="135">
        <f>S136*H136</f>
        <v>0</v>
      </c>
      <c r="AR136" s="136" t="s">
        <v>129</v>
      </c>
      <c r="AT136" s="136" t="s">
        <v>124</v>
      </c>
      <c r="AU136" s="136" t="s">
        <v>86</v>
      </c>
      <c r="AY136" s="14" t="s">
        <v>121</v>
      </c>
      <c r="BE136" s="137">
        <f>IF(N136="základní",J136,0)</f>
        <v>0</v>
      </c>
      <c r="BF136" s="137">
        <f>IF(N136="snížená",J136,0)</f>
        <v>0</v>
      </c>
      <c r="BG136" s="137">
        <f>IF(N136="zákl. přenesená",J136,0)</f>
        <v>0</v>
      </c>
      <c r="BH136" s="137">
        <f>IF(N136="sníž. přenesená",J136,0)</f>
        <v>0</v>
      </c>
      <c r="BI136" s="137">
        <f>IF(N136="nulová",J136,0)</f>
        <v>0</v>
      </c>
      <c r="BJ136" s="14" t="s">
        <v>84</v>
      </c>
      <c r="BK136" s="137">
        <f>ROUND(I136*H136,2)</f>
        <v>0</v>
      </c>
      <c r="BL136" s="14" t="s">
        <v>129</v>
      </c>
      <c r="BM136" s="136" t="s">
        <v>146</v>
      </c>
    </row>
    <row r="137" spans="2:65" s="12" customFormat="1" ht="11.25">
      <c r="B137" s="138"/>
      <c r="D137" s="139" t="s">
        <v>131</v>
      </c>
      <c r="E137" s="140" t="s">
        <v>1</v>
      </c>
      <c r="F137" s="141" t="s">
        <v>147</v>
      </c>
      <c r="H137" s="142">
        <v>90</v>
      </c>
      <c r="I137" s="143"/>
      <c r="L137" s="138"/>
      <c r="M137" s="144"/>
      <c r="T137" s="145"/>
      <c r="AT137" s="140" t="s">
        <v>131</v>
      </c>
      <c r="AU137" s="140" t="s">
        <v>86</v>
      </c>
      <c r="AV137" s="12" t="s">
        <v>86</v>
      </c>
      <c r="AW137" s="12" t="s">
        <v>32</v>
      </c>
      <c r="AX137" s="12" t="s">
        <v>84</v>
      </c>
      <c r="AY137" s="140" t="s">
        <v>121</v>
      </c>
    </row>
    <row r="138" spans="2:65" s="1" customFormat="1" ht="33" customHeight="1">
      <c r="B138" s="29"/>
      <c r="C138" s="125" t="s">
        <v>148</v>
      </c>
      <c r="D138" s="125" t="s">
        <v>124</v>
      </c>
      <c r="E138" s="126" t="s">
        <v>149</v>
      </c>
      <c r="F138" s="127" t="s">
        <v>150</v>
      </c>
      <c r="G138" s="128" t="s">
        <v>142</v>
      </c>
      <c r="H138" s="129">
        <v>3</v>
      </c>
      <c r="I138" s="130"/>
      <c r="J138" s="131">
        <f>ROUND(I138*H138,2)</f>
        <v>0</v>
      </c>
      <c r="K138" s="127" t="s">
        <v>128</v>
      </c>
      <c r="L138" s="29"/>
      <c r="M138" s="132" t="s">
        <v>1</v>
      </c>
      <c r="N138" s="133" t="s">
        <v>41</v>
      </c>
      <c r="P138" s="134">
        <f>O138*H138</f>
        <v>0</v>
      </c>
      <c r="Q138" s="134">
        <v>0</v>
      </c>
      <c r="R138" s="134">
        <f>Q138*H138</f>
        <v>0</v>
      </c>
      <c r="S138" s="134">
        <v>0</v>
      </c>
      <c r="T138" s="135">
        <f>S138*H138</f>
        <v>0</v>
      </c>
      <c r="AR138" s="136" t="s">
        <v>129</v>
      </c>
      <c r="AT138" s="136" t="s">
        <v>124</v>
      </c>
      <c r="AU138" s="136" t="s">
        <v>86</v>
      </c>
      <c r="AY138" s="14" t="s">
        <v>121</v>
      </c>
      <c r="BE138" s="137">
        <f>IF(N138="základní",J138,0)</f>
        <v>0</v>
      </c>
      <c r="BF138" s="137">
        <f>IF(N138="snížená",J138,0)</f>
        <v>0</v>
      </c>
      <c r="BG138" s="137">
        <f>IF(N138="zákl. přenesená",J138,0)</f>
        <v>0</v>
      </c>
      <c r="BH138" s="137">
        <f>IF(N138="sníž. přenesená",J138,0)</f>
        <v>0</v>
      </c>
      <c r="BI138" s="137">
        <f>IF(N138="nulová",J138,0)</f>
        <v>0</v>
      </c>
      <c r="BJ138" s="14" t="s">
        <v>84</v>
      </c>
      <c r="BK138" s="137">
        <f>ROUND(I138*H138,2)</f>
        <v>0</v>
      </c>
      <c r="BL138" s="14" t="s">
        <v>129</v>
      </c>
      <c r="BM138" s="136" t="s">
        <v>151</v>
      </c>
    </row>
    <row r="139" spans="2:65" s="11" customFormat="1" ht="25.9" customHeight="1">
      <c r="B139" s="113"/>
      <c r="D139" s="114" t="s">
        <v>75</v>
      </c>
      <c r="E139" s="115" t="s">
        <v>152</v>
      </c>
      <c r="F139" s="115" t="s">
        <v>153</v>
      </c>
      <c r="I139" s="116"/>
      <c r="J139" s="117">
        <f>BK139</f>
        <v>0</v>
      </c>
      <c r="L139" s="113"/>
      <c r="M139" s="118"/>
      <c r="P139" s="119">
        <f>P140+P143+P151+P154</f>
        <v>0</v>
      </c>
      <c r="R139" s="119">
        <f>R140+R143+R151+R154</f>
        <v>9.3234999999999998E-2</v>
      </c>
      <c r="T139" s="120">
        <f>T140+T143+T151+T154</f>
        <v>0</v>
      </c>
      <c r="AR139" s="114" t="s">
        <v>86</v>
      </c>
      <c r="AT139" s="121" t="s">
        <v>75</v>
      </c>
      <c r="AU139" s="121" t="s">
        <v>76</v>
      </c>
      <c r="AY139" s="114" t="s">
        <v>121</v>
      </c>
      <c r="BK139" s="122">
        <f>BK140+BK143+BK151+BK154</f>
        <v>0</v>
      </c>
    </row>
    <row r="140" spans="2:65" s="11" customFormat="1" ht="22.9" customHeight="1">
      <c r="B140" s="113"/>
      <c r="D140" s="114" t="s">
        <v>75</v>
      </c>
      <c r="E140" s="123" t="s">
        <v>154</v>
      </c>
      <c r="F140" s="123" t="s">
        <v>155</v>
      </c>
      <c r="I140" s="116"/>
      <c r="J140" s="124">
        <f>BK140</f>
        <v>0</v>
      </c>
      <c r="L140" s="113"/>
      <c r="M140" s="118"/>
      <c r="P140" s="119">
        <f>SUM(P141:P142)</f>
        <v>0</v>
      </c>
      <c r="R140" s="119">
        <f>SUM(R141:R142)</f>
        <v>0</v>
      </c>
      <c r="T140" s="120">
        <f>SUM(T141:T142)</f>
        <v>0</v>
      </c>
      <c r="AR140" s="114" t="s">
        <v>86</v>
      </c>
      <c r="AT140" s="121" t="s">
        <v>75</v>
      </c>
      <c r="AU140" s="121" t="s">
        <v>84</v>
      </c>
      <c r="AY140" s="114" t="s">
        <v>121</v>
      </c>
      <c r="BK140" s="122">
        <f>SUM(BK141:BK142)</f>
        <v>0</v>
      </c>
    </row>
    <row r="141" spans="2:65" s="1" customFormat="1" ht="21.75" customHeight="1">
      <c r="B141" s="29"/>
      <c r="C141" s="125" t="s">
        <v>122</v>
      </c>
      <c r="D141" s="125" t="s">
        <v>124</v>
      </c>
      <c r="E141" s="126" t="s">
        <v>156</v>
      </c>
      <c r="F141" s="127" t="s">
        <v>157</v>
      </c>
      <c r="G141" s="128" t="s">
        <v>127</v>
      </c>
      <c r="H141" s="129">
        <v>511</v>
      </c>
      <c r="I141" s="130"/>
      <c r="J141" s="131">
        <f>ROUND(I141*H141,2)</f>
        <v>0</v>
      </c>
      <c r="K141" s="127" t="s">
        <v>1</v>
      </c>
      <c r="L141" s="29"/>
      <c r="M141" s="132" t="s">
        <v>1</v>
      </c>
      <c r="N141" s="133" t="s">
        <v>41</v>
      </c>
      <c r="P141" s="134">
        <f>O141*H141</f>
        <v>0</v>
      </c>
      <c r="Q141" s="134">
        <v>0</v>
      </c>
      <c r="R141" s="134">
        <f>Q141*H141</f>
        <v>0</v>
      </c>
      <c r="S141" s="134">
        <v>0</v>
      </c>
      <c r="T141" s="135">
        <f>S141*H141</f>
        <v>0</v>
      </c>
      <c r="AR141" s="136" t="s">
        <v>158</v>
      </c>
      <c r="AT141" s="136" t="s">
        <v>124</v>
      </c>
      <c r="AU141" s="136" t="s">
        <v>86</v>
      </c>
      <c r="AY141" s="14" t="s">
        <v>121</v>
      </c>
      <c r="BE141" s="137">
        <f>IF(N141="základní",J141,0)</f>
        <v>0</v>
      </c>
      <c r="BF141" s="137">
        <f>IF(N141="snížená",J141,0)</f>
        <v>0</v>
      </c>
      <c r="BG141" s="137">
        <f>IF(N141="zákl. přenesená",J141,0)</f>
        <v>0</v>
      </c>
      <c r="BH141" s="137">
        <f>IF(N141="sníž. přenesená",J141,0)</f>
        <v>0</v>
      </c>
      <c r="BI141" s="137">
        <f>IF(N141="nulová",J141,0)</f>
        <v>0</v>
      </c>
      <c r="BJ141" s="14" t="s">
        <v>84</v>
      </c>
      <c r="BK141" s="137">
        <f>ROUND(I141*H141,2)</f>
        <v>0</v>
      </c>
      <c r="BL141" s="14" t="s">
        <v>158</v>
      </c>
      <c r="BM141" s="136" t="s">
        <v>159</v>
      </c>
    </row>
    <row r="142" spans="2:65" s="1" customFormat="1" ht="29.25">
      <c r="B142" s="29"/>
      <c r="D142" s="139" t="s">
        <v>160</v>
      </c>
      <c r="F142" s="146" t="s">
        <v>161</v>
      </c>
      <c r="I142" s="147"/>
      <c r="L142" s="29"/>
      <c r="M142" s="148"/>
      <c r="T142" s="53"/>
      <c r="AT142" s="14" t="s">
        <v>160</v>
      </c>
      <c r="AU142" s="14" t="s">
        <v>86</v>
      </c>
    </row>
    <row r="143" spans="2:65" s="11" customFormat="1" ht="22.9" customHeight="1">
      <c r="B143" s="113"/>
      <c r="D143" s="114" t="s">
        <v>75</v>
      </c>
      <c r="E143" s="123" t="s">
        <v>162</v>
      </c>
      <c r="F143" s="123" t="s">
        <v>163</v>
      </c>
      <c r="I143" s="116"/>
      <c r="J143" s="124">
        <f>BK143</f>
        <v>0</v>
      </c>
      <c r="L143" s="113"/>
      <c r="M143" s="118"/>
      <c r="P143" s="119">
        <f>SUM(P144:P150)</f>
        <v>0</v>
      </c>
      <c r="R143" s="119">
        <f>SUM(R144:R150)</f>
        <v>0</v>
      </c>
      <c r="T143" s="120">
        <f>SUM(T144:T150)</f>
        <v>0</v>
      </c>
      <c r="AR143" s="114" t="s">
        <v>86</v>
      </c>
      <c r="AT143" s="121" t="s">
        <v>75</v>
      </c>
      <c r="AU143" s="121" t="s">
        <v>84</v>
      </c>
      <c r="AY143" s="114" t="s">
        <v>121</v>
      </c>
      <c r="BK143" s="122">
        <f>SUM(BK144:BK150)</f>
        <v>0</v>
      </c>
    </row>
    <row r="144" spans="2:65" s="1" customFormat="1" ht="24.2" customHeight="1">
      <c r="B144" s="29"/>
      <c r="C144" s="125" t="s">
        <v>164</v>
      </c>
      <c r="D144" s="125" t="s">
        <v>124</v>
      </c>
      <c r="E144" s="126" t="s">
        <v>165</v>
      </c>
      <c r="F144" s="127" t="s">
        <v>166</v>
      </c>
      <c r="G144" s="128" t="s">
        <v>167</v>
      </c>
      <c r="H144" s="149"/>
      <c r="I144" s="130"/>
      <c r="J144" s="131">
        <f>ROUND(I144*H144,2)</f>
        <v>0</v>
      </c>
      <c r="K144" s="127" t="s">
        <v>128</v>
      </c>
      <c r="L144" s="29"/>
      <c r="M144" s="132" t="s">
        <v>1</v>
      </c>
      <c r="N144" s="133" t="s">
        <v>41</v>
      </c>
      <c r="P144" s="134">
        <f>O144*H144</f>
        <v>0</v>
      </c>
      <c r="Q144" s="134">
        <v>0</v>
      </c>
      <c r="R144" s="134">
        <f>Q144*H144</f>
        <v>0</v>
      </c>
      <c r="S144" s="134">
        <v>0</v>
      </c>
      <c r="T144" s="135">
        <f>S144*H144</f>
        <v>0</v>
      </c>
      <c r="AR144" s="136" t="s">
        <v>158</v>
      </c>
      <c r="AT144" s="136" t="s">
        <v>124</v>
      </c>
      <c r="AU144" s="136" t="s">
        <v>86</v>
      </c>
      <c r="AY144" s="14" t="s">
        <v>121</v>
      </c>
      <c r="BE144" s="137">
        <f>IF(N144="základní",J144,0)</f>
        <v>0</v>
      </c>
      <c r="BF144" s="137">
        <f>IF(N144="snížená",J144,0)</f>
        <v>0</v>
      </c>
      <c r="BG144" s="137">
        <f>IF(N144="zákl. přenesená",J144,0)</f>
        <v>0</v>
      </c>
      <c r="BH144" s="137">
        <f>IF(N144="sníž. přenesená",J144,0)</f>
        <v>0</v>
      </c>
      <c r="BI144" s="137">
        <f>IF(N144="nulová",J144,0)</f>
        <v>0</v>
      </c>
      <c r="BJ144" s="14" t="s">
        <v>84</v>
      </c>
      <c r="BK144" s="137">
        <f>ROUND(I144*H144,2)</f>
        <v>0</v>
      </c>
      <c r="BL144" s="14" t="s">
        <v>158</v>
      </c>
      <c r="BM144" s="136" t="s">
        <v>168</v>
      </c>
    </row>
    <row r="145" spans="2:65" s="1" customFormat="1" ht="16.5" customHeight="1">
      <c r="B145" s="29"/>
      <c r="C145" s="125" t="s">
        <v>169</v>
      </c>
      <c r="D145" s="125" t="s">
        <v>124</v>
      </c>
      <c r="E145" s="126" t="s">
        <v>170</v>
      </c>
      <c r="F145" s="127" t="s">
        <v>171</v>
      </c>
      <c r="G145" s="128" t="s">
        <v>127</v>
      </c>
      <c r="H145" s="129">
        <v>311.04000000000002</v>
      </c>
      <c r="I145" s="130"/>
      <c r="J145" s="131">
        <f>ROUND(I145*H145,2)</f>
        <v>0</v>
      </c>
      <c r="K145" s="127" t="s">
        <v>1</v>
      </c>
      <c r="L145" s="29"/>
      <c r="M145" s="132" t="s">
        <v>1</v>
      </c>
      <c r="N145" s="133" t="s">
        <v>41</v>
      </c>
      <c r="P145" s="134">
        <f>O145*H145</f>
        <v>0</v>
      </c>
      <c r="Q145" s="134">
        <v>0</v>
      </c>
      <c r="R145" s="134">
        <f>Q145*H145</f>
        <v>0</v>
      </c>
      <c r="S145" s="134">
        <v>0</v>
      </c>
      <c r="T145" s="135">
        <f>S145*H145</f>
        <v>0</v>
      </c>
      <c r="AR145" s="136" t="s">
        <v>158</v>
      </c>
      <c r="AT145" s="136" t="s">
        <v>124</v>
      </c>
      <c r="AU145" s="136" t="s">
        <v>86</v>
      </c>
      <c r="AY145" s="14" t="s">
        <v>121</v>
      </c>
      <c r="BE145" s="137">
        <f>IF(N145="základní",J145,0)</f>
        <v>0</v>
      </c>
      <c r="BF145" s="137">
        <f>IF(N145="snížená",J145,0)</f>
        <v>0</v>
      </c>
      <c r="BG145" s="137">
        <f>IF(N145="zákl. přenesená",J145,0)</f>
        <v>0</v>
      </c>
      <c r="BH145" s="137">
        <f>IF(N145="sníž. přenesená",J145,0)</f>
        <v>0</v>
      </c>
      <c r="BI145" s="137">
        <f>IF(N145="nulová",J145,0)</f>
        <v>0</v>
      </c>
      <c r="BJ145" s="14" t="s">
        <v>84</v>
      </c>
      <c r="BK145" s="137">
        <f>ROUND(I145*H145,2)</f>
        <v>0</v>
      </c>
      <c r="BL145" s="14" t="s">
        <v>158</v>
      </c>
      <c r="BM145" s="136" t="s">
        <v>172</v>
      </c>
    </row>
    <row r="146" spans="2:65" s="1" customFormat="1" ht="185.25">
      <c r="B146" s="29"/>
      <c r="D146" s="139" t="s">
        <v>160</v>
      </c>
      <c r="F146" s="146" t="s">
        <v>173</v>
      </c>
      <c r="I146" s="147"/>
      <c r="L146" s="29"/>
      <c r="M146" s="148"/>
      <c r="T146" s="53"/>
      <c r="AT146" s="14" t="s">
        <v>160</v>
      </c>
      <c r="AU146" s="14" t="s">
        <v>86</v>
      </c>
    </row>
    <row r="147" spans="2:65" s="12" customFormat="1" ht="11.25">
      <c r="B147" s="138"/>
      <c r="D147" s="139" t="s">
        <v>131</v>
      </c>
      <c r="E147" s="140" t="s">
        <v>1</v>
      </c>
      <c r="F147" s="141" t="s">
        <v>174</v>
      </c>
      <c r="H147" s="142">
        <v>311.04000000000002</v>
      </c>
      <c r="I147" s="143"/>
      <c r="L147" s="138"/>
      <c r="M147" s="144"/>
      <c r="T147" s="145"/>
      <c r="AT147" s="140" t="s">
        <v>131</v>
      </c>
      <c r="AU147" s="140" t="s">
        <v>86</v>
      </c>
      <c r="AV147" s="12" t="s">
        <v>86</v>
      </c>
      <c r="AW147" s="12" t="s">
        <v>32</v>
      </c>
      <c r="AX147" s="12" t="s">
        <v>84</v>
      </c>
      <c r="AY147" s="140" t="s">
        <v>121</v>
      </c>
    </row>
    <row r="148" spans="2:65" s="1" customFormat="1" ht="16.5" customHeight="1">
      <c r="B148" s="29"/>
      <c r="C148" s="125" t="s">
        <v>137</v>
      </c>
      <c r="D148" s="125" t="s">
        <v>124</v>
      </c>
      <c r="E148" s="126" t="s">
        <v>175</v>
      </c>
      <c r="F148" s="127" t="s">
        <v>176</v>
      </c>
      <c r="G148" s="128" t="s">
        <v>127</v>
      </c>
      <c r="H148" s="129">
        <v>117</v>
      </c>
      <c r="I148" s="130"/>
      <c r="J148" s="131">
        <f>ROUND(I148*H148,2)</f>
        <v>0</v>
      </c>
      <c r="K148" s="127" t="s">
        <v>1</v>
      </c>
      <c r="L148" s="29"/>
      <c r="M148" s="132" t="s">
        <v>1</v>
      </c>
      <c r="N148" s="133" t="s">
        <v>41</v>
      </c>
      <c r="P148" s="134">
        <f>O148*H148</f>
        <v>0</v>
      </c>
      <c r="Q148" s="134">
        <v>0</v>
      </c>
      <c r="R148" s="134">
        <f>Q148*H148</f>
        <v>0</v>
      </c>
      <c r="S148" s="134">
        <v>0</v>
      </c>
      <c r="T148" s="135">
        <f>S148*H148</f>
        <v>0</v>
      </c>
      <c r="AR148" s="136" t="s">
        <v>158</v>
      </c>
      <c r="AT148" s="136" t="s">
        <v>124</v>
      </c>
      <c r="AU148" s="136" t="s">
        <v>86</v>
      </c>
      <c r="AY148" s="14" t="s">
        <v>121</v>
      </c>
      <c r="BE148" s="137">
        <f>IF(N148="základní",J148,0)</f>
        <v>0</v>
      </c>
      <c r="BF148" s="137">
        <f>IF(N148="snížená",J148,0)</f>
        <v>0</v>
      </c>
      <c r="BG148" s="137">
        <f>IF(N148="zákl. přenesená",J148,0)</f>
        <v>0</v>
      </c>
      <c r="BH148" s="137">
        <f>IF(N148="sníž. přenesená",J148,0)</f>
        <v>0</v>
      </c>
      <c r="BI148" s="137">
        <f>IF(N148="nulová",J148,0)</f>
        <v>0</v>
      </c>
      <c r="BJ148" s="14" t="s">
        <v>84</v>
      </c>
      <c r="BK148" s="137">
        <f>ROUND(I148*H148,2)</f>
        <v>0</v>
      </c>
      <c r="BL148" s="14" t="s">
        <v>158</v>
      </c>
      <c r="BM148" s="136" t="s">
        <v>177</v>
      </c>
    </row>
    <row r="149" spans="2:65" s="1" customFormat="1" ht="165.75">
      <c r="B149" s="29"/>
      <c r="D149" s="139" t="s">
        <v>160</v>
      </c>
      <c r="F149" s="146" t="s">
        <v>178</v>
      </c>
      <c r="I149" s="147"/>
      <c r="L149" s="29"/>
      <c r="M149" s="148"/>
      <c r="T149" s="53"/>
      <c r="AT149" s="14" t="s">
        <v>160</v>
      </c>
      <c r="AU149" s="14" t="s">
        <v>86</v>
      </c>
    </row>
    <row r="150" spans="2:65" s="12" customFormat="1" ht="11.25">
      <c r="B150" s="138"/>
      <c r="D150" s="139" t="s">
        <v>131</v>
      </c>
      <c r="E150" s="140" t="s">
        <v>1</v>
      </c>
      <c r="F150" s="141" t="s">
        <v>179</v>
      </c>
      <c r="H150" s="142">
        <v>117</v>
      </c>
      <c r="I150" s="143"/>
      <c r="L150" s="138"/>
      <c r="M150" s="144"/>
      <c r="T150" s="145"/>
      <c r="AT150" s="140" t="s">
        <v>131</v>
      </c>
      <c r="AU150" s="140" t="s">
        <v>86</v>
      </c>
      <c r="AV150" s="12" t="s">
        <v>86</v>
      </c>
      <c r="AW150" s="12" t="s">
        <v>32</v>
      </c>
      <c r="AX150" s="12" t="s">
        <v>84</v>
      </c>
      <c r="AY150" s="140" t="s">
        <v>121</v>
      </c>
    </row>
    <row r="151" spans="2:65" s="11" customFormat="1" ht="22.9" customHeight="1">
      <c r="B151" s="113"/>
      <c r="D151" s="114" t="s">
        <v>75</v>
      </c>
      <c r="E151" s="123" t="s">
        <v>180</v>
      </c>
      <c r="F151" s="123" t="s">
        <v>181</v>
      </c>
      <c r="I151" s="116"/>
      <c r="J151" s="124">
        <f>BK151</f>
        <v>0</v>
      </c>
      <c r="L151" s="113"/>
      <c r="M151" s="118"/>
      <c r="P151" s="119">
        <f>SUM(P152:P153)</f>
        <v>0</v>
      </c>
      <c r="R151" s="119">
        <f>SUM(R152:R153)</f>
        <v>0</v>
      </c>
      <c r="T151" s="120">
        <f>SUM(T152:T153)</f>
        <v>0</v>
      </c>
      <c r="AR151" s="114" t="s">
        <v>86</v>
      </c>
      <c r="AT151" s="121" t="s">
        <v>75</v>
      </c>
      <c r="AU151" s="121" t="s">
        <v>84</v>
      </c>
      <c r="AY151" s="114" t="s">
        <v>121</v>
      </c>
      <c r="BK151" s="122">
        <f>SUM(BK152:BK153)</f>
        <v>0</v>
      </c>
    </row>
    <row r="152" spans="2:65" s="1" customFormat="1" ht="33" customHeight="1">
      <c r="B152" s="29"/>
      <c r="C152" s="125" t="s">
        <v>182</v>
      </c>
      <c r="D152" s="125" t="s">
        <v>124</v>
      </c>
      <c r="E152" s="126" t="s">
        <v>183</v>
      </c>
      <c r="F152" s="127" t="s">
        <v>184</v>
      </c>
      <c r="G152" s="128" t="s">
        <v>185</v>
      </c>
      <c r="H152" s="129">
        <v>1</v>
      </c>
      <c r="I152" s="130"/>
      <c r="J152" s="131">
        <f>ROUND(I152*H152,2)</f>
        <v>0</v>
      </c>
      <c r="K152" s="127" t="s">
        <v>1</v>
      </c>
      <c r="L152" s="29"/>
      <c r="M152" s="132" t="s">
        <v>1</v>
      </c>
      <c r="N152" s="133" t="s">
        <v>41</v>
      </c>
      <c r="P152" s="134">
        <f>O152*H152</f>
        <v>0</v>
      </c>
      <c r="Q152" s="134">
        <v>0</v>
      </c>
      <c r="R152" s="134">
        <f>Q152*H152</f>
        <v>0</v>
      </c>
      <c r="S152" s="134">
        <v>0</v>
      </c>
      <c r="T152" s="135">
        <f>S152*H152</f>
        <v>0</v>
      </c>
      <c r="AR152" s="136" t="s">
        <v>158</v>
      </c>
      <c r="AT152" s="136" t="s">
        <v>124</v>
      </c>
      <c r="AU152" s="136" t="s">
        <v>86</v>
      </c>
      <c r="AY152" s="14" t="s">
        <v>121</v>
      </c>
      <c r="BE152" s="137">
        <f>IF(N152="základní",J152,0)</f>
        <v>0</v>
      </c>
      <c r="BF152" s="137">
        <f>IF(N152="snížená",J152,0)</f>
        <v>0</v>
      </c>
      <c r="BG152" s="137">
        <f>IF(N152="zákl. přenesená",J152,0)</f>
        <v>0</v>
      </c>
      <c r="BH152" s="137">
        <f>IF(N152="sníž. přenesená",J152,0)</f>
        <v>0</v>
      </c>
      <c r="BI152" s="137">
        <f>IF(N152="nulová",J152,0)</f>
        <v>0</v>
      </c>
      <c r="BJ152" s="14" t="s">
        <v>84</v>
      </c>
      <c r="BK152" s="137">
        <f>ROUND(I152*H152,2)</f>
        <v>0</v>
      </c>
      <c r="BL152" s="14" t="s">
        <v>158</v>
      </c>
      <c r="BM152" s="136" t="s">
        <v>186</v>
      </c>
    </row>
    <row r="153" spans="2:65" s="1" customFormat="1" ht="39">
      <c r="B153" s="29"/>
      <c r="D153" s="139" t="s">
        <v>160</v>
      </c>
      <c r="F153" s="146" t="s">
        <v>187</v>
      </c>
      <c r="I153" s="147"/>
      <c r="L153" s="29"/>
      <c r="M153" s="148"/>
      <c r="T153" s="53"/>
      <c r="AT153" s="14" t="s">
        <v>160</v>
      </c>
      <c r="AU153" s="14" t="s">
        <v>86</v>
      </c>
    </row>
    <row r="154" spans="2:65" s="11" customFormat="1" ht="22.9" customHeight="1">
      <c r="B154" s="113"/>
      <c r="D154" s="114" t="s">
        <v>75</v>
      </c>
      <c r="E154" s="123" t="s">
        <v>188</v>
      </c>
      <c r="F154" s="123" t="s">
        <v>189</v>
      </c>
      <c r="I154" s="116"/>
      <c r="J154" s="124">
        <f>BK154</f>
        <v>0</v>
      </c>
      <c r="L154" s="113"/>
      <c r="M154" s="118"/>
      <c r="P154" s="119">
        <f>SUM(P155:P157)</f>
        <v>0</v>
      </c>
      <c r="R154" s="119">
        <f>SUM(R155:R157)</f>
        <v>9.3234999999999998E-2</v>
      </c>
      <c r="T154" s="120">
        <f>SUM(T155:T157)</f>
        <v>0</v>
      </c>
      <c r="AR154" s="114" t="s">
        <v>86</v>
      </c>
      <c r="AT154" s="121" t="s">
        <v>75</v>
      </c>
      <c r="AU154" s="121" t="s">
        <v>84</v>
      </c>
      <c r="AY154" s="114" t="s">
        <v>121</v>
      </c>
      <c r="BK154" s="122">
        <f>SUM(BK155:BK157)</f>
        <v>0</v>
      </c>
    </row>
    <row r="155" spans="2:65" s="1" customFormat="1" ht="24.2" customHeight="1">
      <c r="B155" s="29"/>
      <c r="C155" s="125" t="s">
        <v>190</v>
      </c>
      <c r="D155" s="125" t="s">
        <v>124</v>
      </c>
      <c r="E155" s="126" t="s">
        <v>191</v>
      </c>
      <c r="F155" s="127" t="s">
        <v>192</v>
      </c>
      <c r="G155" s="128" t="s">
        <v>127</v>
      </c>
      <c r="H155" s="129">
        <v>321.5</v>
      </c>
      <c r="I155" s="130"/>
      <c r="J155" s="131">
        <f>ROUND(I155*H155,2)</f>
        <v>0</v>
      </c>
      <c r="K155" s="127" t="s">
        <v>128</v>
      </c>
      <c r="L155" s="29"/>
      <c r="M155" s="132" t="s">
        <v>1</v>
      </c>
      <c r="N155" s="133" t="s">
        <v>41</v>
      </c>
      <c r="P155" s="134">
        <f>O155*H155</f>
        <v>0</v>
      </c>
      <c r="Q155" s="134">
        <v>0</v>
      </c>
      <c r="R155" s="134">
        <f>Q155*H155</f>
        <v>0</v>
      </c>
      <c r="S155" s="134">
        <v>0</v>
      </c>
      <c r="T155" s="135">
        <f>S155*H155</f>
        <v>0</v>
      </c>
      <c r="AR155" s="136" t="s">
        <v>158</v>
      </c>
      <c r="AT155" s="136" t="s">
        <v>124</v>
      </c>
      <c r="AU155" s="136" t="s">
        <v>86</v>
      </c>
      <c r="AY155" s="14" t="s">
        <v>121</v>
      </c>
      <c r="BE155" s="137">
        <f>IF(N155="základní",J155,0)</f>
        <v>0</v>
      </c>
      <c r="BF155" s="137">
        <f>IF(N155="snížená",J155,0)</f>
        <v>0</v>
      </c>
      <c r="BG155" s="137">
        <f>IF(N155="zákl. přenesená",J155,0)</f>
        <v>0</v>
      </c>
      <c r="BH155" s="137">
        <f>IF(N155="sníž. přenesená",J155,0)</f>
        <v>0</v>
      </c>
      <c r="BI155" s="137">
        <f>IF(N155="nulová",J155,0)</f>
        <v>0</v>
      </c>
      <c r="BJ155" s="14" t="s">
        <v>84</v>
      </c>
      <c r="BK155" s="137">
        <f>ROUND(I155*H155,2)</f>
        <v>0</v>
      </c>
      <c r="BL155" s="14" t="s">
        <v>158</v>
      </c>
      <c r="BM155" s="136" t="s">
        <v>193</v>
      </c>
    </row>
    <row r="156" spans="2:65" s="12" customFormat="1" ht="11.25">
      <c r="B156" s="138"/>
      <c r="D156" s="139" t="s">
        <v>131</v>
      </c>
      <c r="E156" s="140" t="s">
        <v>1</v>
      </c>
      <c r="F156" s="141" t="s">
        <v>194</v>
      </c>
      <c r="H156" s="142">
        <v>321.5</v>
      </c>
      <c r="I156" s="143"/>
      <c r="L156" s="138"/>
      <c r="M156" s="144"/>
      <c r="T156" s="145"/>
      <c r="AT156" s="140" t="s">
        <v>131</v>
      </c>
      <c r="AU156" s="140" t="s">
        <v>86</v>
      </c>
      <c r="AV156" s="12" t="s">
        <v>86</v>
      </c>
      <c r="AW156" s="12" t="s">
        <v>32</v>
      </c>
      <c r="AX156" s="12" t="s">
        <v>84</v>
      </c>
      <c r="AY156" s="140" t="s">
        <v>121</v>
      </c>
    </row>
    <row r="157" spans="2:65" s="1" customFormat="1" ht="24.2" customHeight="1">
      <c r="B157" s="29"/>
      <c r="C157" s="125" t="s">
        <v>8</v>
      </c>
      <c r="D157" s="125" t="s">
        <v>124</v>
      </c>
      <c r="E157" s="126" t="s">
        <v>195</v>
      </c>
      <c r="F157" s="127" t="s">
        <v>196</v>
      </c>
      <c r="G157" s="128" t="s">
        <v>127</v>
      </c>
      <c r="H157" s="129">
        <v>321.5</v>
      </c>
      <c r="I157" s="130"/>
      <c r="J157" s="131">
        <f>ROUND(I157*H157,2)</f>
        <v>0</v>
      </c>
      <c r="K157" s="127" t="s">
        <v>128</v>
      </c>
      <c r="L157" s="29"/>
      <c r="M157" s="132" t="s">
        <v>1</v>
      </c>
      <c r="N157" s="133" t="s">
        <v>41</v>
      </c>
      <c r="P157" s="134">
        <f>O157*H157</f>
        <v>0</v>
      </c>
      <c r="Q157" s="134">
        <v>2.9E-4</v>
      </c>
      <c r="R157" s="134">
        <f>Q157*H157</f>
        <v>9.3234999999999998E-2</v>
      </c>
      <c r="S157" s="134">
        <v>0</v>
      </c>
      <c r="T157" s="135">
        <f>S157*H157</f>
        <v>0</v>
      </c>
      <c r="AR157" s="136" t="s">
        <v>158</v>
      </c>
      <c r="AT157" s="136" t="s">
        <v>124</v>
      </c>
      <c r="AU157" s="136" t="s">
        <v>86</v>
      </c>
      <c r="AY157" s="14" t="s">
        <v>121</v>
      </c>
      <c r="BE157" s="137">
        <f>IF(N157="základní",J157,0)</f>
        <v>0</v>
      </c>
      <c r="BF157" s="137">
        <f>IF(N157="snížená",J157,0)</f>
        <v>0</v>
      </c>
      <c r="BG157" s="137">
        <f>IF(N157="zákl. přenesená",J157,0)</f>
        <v>0</v>
      </c>
      <c r="BH157" s="137">
        <f>IF(N157="sníž. přenesená",J157,0)</f>
        <v>0</v>
      </c>
      <c r="BI157" s="137">
        <f>IF(N157="nulová",J157,0)</f>
        <v>0</v>
      </c>
      <c r="BJ157" s="14" t="s">
        <v>84</v>
      </c>
      <c r="BK157" s="137">
        <f>ROUND(I157*H157,2)</f>
        <v>0</v>
      </c>
      <c r="BL157" s="14" t="s">
        <v>158</v>
      </c>
      <c r="BM157" s="136" t="s">
        <v>197</v>
      </c>
    </row>
    <row r="158" spans="2:65" s="11" customFormat="1" ht="25.9" customHeight="1">
      <c r="B158" s="113"/>
      <c r="D158" s="114" t="s">
        <v>75</v>
      </c>
      <c r="E158" s="115" t="s">
        <v>198</v>
      </c>
      <c r="F158" s="115" t="s">
        <v>198</v>
      </c>
      <c r="I158" s="116"/>
      <c r="J158" s="117">
        <f>BK158</f>
        <v>0</v>
      </c>
      <c r="L158" s="113"/>
      <c r="M158" s="118"/>
      <c r="P158" s="119">
        <f>P159+P163</f>
        <v>0</v>
      </c>
      <c r="R158" s="119">
        <f>R159+R163</f>
        <v>0</v>
      </c>
      <c r="T158" s="120">
        <f>T159+T163</f>
        <v>0</v>
      </c>
      <c r="AR158" s="114" t="s">
        <v>148</v>
      </c>
      <c r="AT158" s="121" t="s">
        <v>75</v>
      </c>
      <c r="AU158" s="121" t="s">
        <v>76</v>
      </c>
      <c r="AY158" s="114" t="s">
        <v>121</v>
      </c>
      <c r="BK158" s="122">
        <f>BK159+BK163</f>
        <v>0</v>
      </c>
    </row>
    <row r="159" spans="2:65" s="11" customFormat="1" ht="22.9" customHeight="1">
      <c r="B159" s="113"/>
      <c r="D159" s="114" t="s">
        <v>75</v>
      </c>
      <c r="E159" s="123" t="s">
        <v>76</v>
      </c>
      <c r="F159" s="123" t="s">
        <v>199</v>
      </c>
      <c r="I159" s="116"/>
      <c r="J159" s="124">
        <f>BK159</f>
        <v>0</v>
      </c>
      <c r="L159" s="113"/>
      <c r="M159" s="118"/>
      <c r="P159" s="119">
        <f>SUM(P160:P162)</f>
        <v>0</v>
      </c>
      <c r="R159" s="119">
        <f>SUM(R160:R162)</f>
        <v>0</v>
      </c>
      <c r="T159" s="120">
        <f>SUM(T160:T162)</f>
        <v>0</v>
      </c>
      <c r="AR159" s="114" t="s">
        <v>148</v>
      </c>
      <c r="AT159" s="121" t="s">
        <v>75</v>
      </c>
      <c r="AU159" s="121" t="s">
        <v>84</v>
      </c>
      <c r="AY159" s="114" t="s">
        <v>121</v>
      </c>
      <c r="BK159" s="122">
        <f>SUM(BK160:BK162)</f>
        <v>0</v>
      </c>
    </row>
    <row r="160" spans="2:65" s="1" customFormat="1" ht="16.5" customHeight="1">
      <c r="B160" s="29"/>
      <c r="C160" s="125" t="s">
        <v>200</v>
      </c>
      <c r="D160" s="125" t="s">
        <v>124</v>
      </c>
      <c r="E160" s="126" t="s">
        <v>201</v>
      </c>
      <c r="F160" s="127" t="s">
        <v>202</v>
      </c>
      <c r="G160" s="128" t="s">
        <v>185</v>
      </c>
      <c r="H160" s="129">
        <v>1</v>
      </c>
      <c r="I160" s="130"/>
      <c r="J160" s="131">
        <f>ROUND(I160*H160,2)</f>
        <v>0</v>
      </c>
      <c r="K160" s="127" t="s">
        <v>1</v>
      </c>
      <c r="L160" s="29"/>
      <c r="M160" s="132" t="s">
        <v>1</v>
      </c>
      <c r="N160" s="133" t="s">
        <v>41</v>
      </c>
      <c r="P160" s="134">
        <f>O160*H160</f>
        <v>0</v>
      </c>
      <c r="Q160" s="134">
        <v>0</v>
      </c>
      <c r="R160" s="134">
        <f>Q160*H160</f>
        <v>0</v>
      </c>
      <c r="S160" s="134">
        <v>0</v>
      </c>
      <c r="T160" s="135">
        <f>S160*H160</f>
        <v>0</v>
      </c>
      <c r="AR160" s="136" t="s">
        <v>129</v>
      </c>
      <c r="AT160" s="136" t="s">
        <v>124</v>
      </c>
      <c r="AU160" s="136" t="s">
        <v>86</v>
      </c>
      <c r="AY160" s="14" t="s">
        <v>121</v>
      </c>
      <c r="BE160" s="137">
        <f>IF(N160="základní",J160,0)</f>
        <v>0</v>
      </c>
      <c r="BF160" s="137">
        <f>IF(N160="snížená",J160,0)</f>
        <v>0</v>
      </c>
      <c r="BG160" s="137">
        <f>IF(N160="zákl. přenesená",J160,0)</f>
        <v>0</v>
      </c>
      <c r="BH160" s="137">
        <f>IF(N160="sníž. přenesená",J160,0)</f>
        <v>0</v>
      </c>
      <c r="BI160" s="137">
        <f>IF(N160="nulová",J160,0)</f>
        <v>0</v>
      </c>
      <c r="BJ160" s="14" t="s">
        <v>84</v>
      </c>
      <c r="BK160" s="137">
        <f>ROUND(I160*H160,2)</f>
        <v>0</v>
      </c>
      <c r="BL160" s="14" t="s">
        <v>129</v>
      </c>
      <c r="BM160" s="136" t="s">
        <v>203</v>
      </c>
    </row>
    <row r="161" spans="2:65" s="1" customFormat="1" ht="24.2" customHeight="1">
      <c r="B161" s="29"/>
      <c r="C161" s="125" t="s">
        <v>204</v>
      </c>
      <c r="D161" s="125" t="s">
        <v>124</v>
      </c>
      <c r="E161" s="126" t="s">
        <v>205</v>
      </c>
      <c r="F161" s="127" t="s">
        <v>206</v>
      </c>
      <c r="G161" s="128" t="s">
        <v>185</v>
      </c>
      <c r="H161" s="129">
        <v>1</v>
      </c>
      <c r="I161" s="130"/>
      <c r="J161" s="131">
        <f>ROUND(I161*H161,2)</f>
        <v>0</v>
      </c>
      <c r="K161" s="127" t="s">
        <v>1</v>
      </c>
      <c r="L161" s="29"/>
      <c r="M161" s="132" t="s">
        <v>1</v>
      </c>
      <c r="N161" s="133" t="s">
        <v>41</v>
      </c>
      <c r="P161" s="134">
        <f>O161*H161</f>
        <v>0</v>
      </c>
      <c r="Q161" s="134">
        <v>0</v>
      </c>
      <c r="R161" s="134">
        <f>Q161*H161</f>
        <v>0</v>
      </c>
      <c r="S161" s="134">
        <v>0</v>
      </c>
      <c r="T161" s="135">
        <f>S161*H161</f>
        <v>0</v>
      </c>
      <c r="AR161" s="136" t="s">
        <v>129</v>
      </c>
      <c r="AT161" s="136" t="s">
        <v>124</v>
      </c>
      <c r="AU161" s="136" t="s">
        <v>86</v>
      </c>
      <c r="AY161" s="14" t="s">
        <v>121</v>
      </c>
      <c r="BE161" s="137">
        <f>IF(N161="základní",J161,0)</f>
        <v>0</v>
      </c>
      <c r="BF161" s="137">
        <f>IF(N161="snížená",J161,0)</f>
        <v>0</v>
      </c>
      <c r="BG161" s="137">
        <f>IF(N161="zákl. přenesená",J161,0)</f>
        <v>0</v>
      </c>
      <c r="BH161" s="137">
        <f>IF(N161="sníž. přenesená",J161,0)</f>
        <v>0</v>
      </c>
      <c r="BI161" s="137">
        <f>IF(N161="nulová",J161,0)</f>
        <v>0</v>
      </c>
      <c r="BJ161" s="14" t="s">
        <v>84</v>
      </c>
      <c r="BK161" s="137">
        <f>ROUND(I161*H161,2)</f>
        <v>0</v>
      </c>
      <c r="BL161" s="14" t="s">
        <v>129</v>
      </c>
      <c r="BM161" s="136" t="s">
        <v>207</v>
      </c>
    </row>
    <row r="162" spans="2:65" s="1" customFormat="1" ht="214.5">
      <c r="B162" s="29"/>
      <c r="D162" s="139" t="s">
        <v>160</v>
      </c>
      <c r="F162" s="146" t="s">
        <v>208</v>
      </c>
      <c r="I162" s="147"/>
      <c r="L162" s="29"/>
      <c r="M162" s="148"/>
      <c r="T162" s="53"/>
      <c r="AT162" s="14" t="s">
        <v>160</v>
      </c>
      <c r="AU162" s="14" t="s">
        <v>86</v>
      </c>
    </row>
    <row r="163" spans="2:65" s="11" customFormat="1" ht="22.9" customHeight="1">
      <c r="B163" s="113"/>
      <c r="D163" s="114" t="s">
        <v>75</v>
      </c>
      <c r="E163" s="123" t="s">
        <v>209</v>
      </c>
      <c r="F163" s="123" t="s">
        <v>210</v>
      </c>
      <c r="I163" s="116"/>
      <c r="J163" s="124">
        <f>BK163</f>
        <v>0</v>
      </c>
      <c r="L163" s="113"/>
      <c r="M163" s="118"/>
      <c r="P163" s="119">
        <f>SUM(P164:P165)</f>
        <v>0</v>
      </c>
      <c r="R163" s="119">
        <f>SUM(R164:R165)</f>
        <v>0</v>
      </c>
      <c r="T163" s="120">
        <f>SUM(T164:T165)</f>
        <v>0</v>
      </c>
      <c r="AR163" s="114" t="s">
        <v>148</v>
      </c>
      <c r="AT163" s="121" t="s">
        <v>75</v>
      </c>
      <c r="AU163" s="121" t="s">
        <v>84</v>
      </c>
      <c r="AY163" s="114" t="s">
        <v>121</v>
      </c>
      <c r="BK163" s="122">
        <f>SUM(BK164:BK165)</f>
        <v>0</v>
      </c>
    </row>
    <row r="164" spans="2:65" s="1" customFormat="1" ht="16.5" customHeight="1">
      <c r="B164" s="29"/>
      <c r="C164" s="125" t="s">
        <v>211</v>
      </c>
      <c r="D164" s="125" t="s">
        <v>124</v>
      </c>
      <c r="E164" s="126" t="s">
        <v>212</v>
      </c>
      <c r="F164" s="127" t="s">
        <v>213</v>
      </c>
      <c r="G164" s="128" t="s">
        <v>142</v>
      </c>
      <c r="H164" s="129">
        <v>1</v>
      </c>
      <c r="I164" s="130"/>
      <c r="J164" s="131">
        <f>ROUND(I164*H164,2)</f>
        <v>0</v>
      </c>
      <c r="K164" s="127" t="s">
        <v>1</v>
      </c>
      <c r="L164" s="29"/>
      <c r="M164" s="132" t="s">
        <v>1</v>
      </c>
      <c r="N164" s="133" t="s">
        <v>41</v>
      </c>
      <c r="P164" s="134">
        <f>O164*H164</f>
        <v>0</v>
      </c>
      <c r="Q164" s="134">
        <v>0</v>
      </c>
      <c r="R164" s="134">
        <f>Q164*H164</f>
        <v>0</v>
      </c>
      <c r="S164" s="134">
        <v>0</v>
      </c>
      <c r="T164" s="135">
        <f>S164*H164</f>
        <v>0</v>
      </c>
      <c r="AR164" s="136" t="s">
        <v>129</v>
      </c>
      <c r="AT164" s="136" t="s">
        <v>124</v>
      </c>
      <c r="AU164" s="136" t="s">
        <v>86</v>
      </c>
      <c r="AY164" s="14" t="s">
        <v>121</v>
      </c>
      <c r="BE164" s="137">
        <f>IF(N164="základní",J164,0)</f>
        <v>0</v>
      </c>
      <c r="BF164" s="137">
        <f>IF(N164="snížená",J164,0)</f>
        <v>0</v>
      </c>
      <c r="BG164" s="137">
        <f>IF(N164="zákl. přenesená",J164,0)</f>
        <v>0</v>
      </c>
      <c r="BH164" s="137">
        <f>IF(N164="sníž. přenesená",J164,0)</f>
        <v>0</v>
      </c>
      <c r="BI164" s="137">
        <f>IF(N164="nulová",J164,0)</f>
        <v>0</v>
      </c>
      <c r="BJ164" s="14" t="s">
        <v>84</v>
      </c>
      <c r="BK164" s="137">
        <f>ROUND(I164*H164,2)</f>
        <v>0</v>
      </c>
      <c r="BL164" s="14" t="s">
        <v>129</v>
      </c>
      <c r="BM164" s="136" t="s">
        <v>214</v>
      </c>
    </row>
    <row r="165" spans="2:65" s="1" customFormat="1" ht="16.5" customHeight="1">
      <c r="B165" s="29"/>
      <c r="C165" s="125" t="s">
        <v>158</v>
      </c>
      <c r="D165" s="125" t="s">
        <v>124</v>
      </c>
      <c r="E165" s="126" t="s">
        <v>215</v>
      </c>
      <c r="F165" s="127" t="s">
        <v>216</v>
      </c>
      <c r="G165" s="128" t="s">
        <v>142</v>
      </c>
      <c r="H165" s="129">
        <v>1</v>
      </c>
      <c r="I165" s="130"/>
      <c r="J165" s="131">
        <f>ROUND(I165*H165,2)</f>
        <v>0</v>
      </c>
      <c r="K165" s="127" t="s">
        <v>1</v>
      </c>
      <c r="L165" s="29"/>
      <c r="M165" s="150" t="s">
        <v>1</v>
      </c>
      <c r="N165" s="151" t="s">
        <v>41</v>
      </c>
      <c r="O165" s="152"/>
      <c r="P165" s="153">
        <f>O165*H165</f>
        <v>0</v>
      </c>
      <c r="Q165" s="153">
        <v>0</v>
      </c>
      <c r="R165" s="153">
        <f>Q165*H165</f>
        <v>0</v>
      </c>
      <c r="S165" s="153">
        <v>0</v>
      </c>
      <c r="T165" s="154">
        <f>S165*H165</f>
        <v>0</v>
      </c>
      <c r="AR165" s="136" t="s">
        <v>129</v>
      </c>
      <c r="AT165" s="136" t="s">
        <v>124</v>
      </c>
      <c r="AU165" s="136" t="s">
        <v>86</v>
      </c>
      <c r="AY165" s="14" t="s">
        <v>121</v>
      </c>
      <c r="BE165" s="137">
        <f>IF(N165="základní",J165,0)</f>
        <v>0</v>
      </c>
      <c r="BF165" s="137">
        <f>IF(N165="snížená",J165,0)</f>
        <v>0</v>
      </c>
      <c r="BG165" s="137">
        <f>IF(N165="zákl. přenesená",J165,0)</f>
        <v>0</v>
      </c>
      <c r="BH165" s="137">
        <f>IF(N165="sníž. přenesená",J165,0)</f>
        <v>0</v>
      </c>
      <c r="BI165" s="137">
        <f>IF(N165="nulová",J165,0)</f>
        <v>0</v>
      </c>
      <c r="BJ165" s="14" t="s">
        <v>84</v>
      </c>
      <c r="BK165" s="137">
        <f>ROUND(I165*H165,2)</f>
        <v>0</v>
      </c>
      <c r="BL165" s="14" t="s">
        <v>129</v>
      </c>
      <c r="BM165" s="136" t="s">
        <v>217</v>
      </c>
    </row>
    <row r="166" spans="2:65" s="1" customFormat="1" ht="6.95" customHeight="1">
      <c r="B166" s="41"/>
      <c r="C166" s="42"/>
      <c r="D166" s="42"/>
      <c r="E166" s="42"/>
      <c r="F166" s="42"/>
      <c r="G166" s="42"/>
      <c r="H166" s="42"/>
      <c r="I166" s="42"/>
      <c r="J166" s="42"/>
      <c r="K166" s="42"/>
      <c r="L166" s="29"/>
    </row>
  </sheetData>
  <sheetProtection algorithmName="SHA-512" hashValue="y+KpTdMHtKlgdfyI4z+7+rxFwAwi7NlkDJT9HL8OJvPb0qPWm//7W2zSikSiSY1XiXrjLZJ0s9tn6y/qRYPe3Q==" saltValue="Ez3vh8v8TVBx/eWpGn86jbmrXyyJObcD1F6rlwsJE7odYlT/gV7f7dogruC91Ujg3Vupp4/3Os+IKSZIzAb1tg==" spinCount="100000" sheet="1" objects="1" scenarios="1" formatColumns="0" formatRows="0" autoFilter="0"/>
  <autoFilter ref="C126:K165" xr:uid="{00000000-0009-0000-0000-000001000000}"/>
  <mergeCells count="9">
    <mergeCell ref="E87:H87"/>
    <mergeCell ref="E117:H117"/>
    <mergeCell ref="E119:H119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001 - Podhled </vt:lpstr>
      <vt:lpstr>'001 - Podhled '!Názvy_tisku</vt:lpstr>
      <vt:lpstr>'Rekapitulace stavby'!Názvy_tisku</vt:lpstr>
      <vt:lpstr>'001 - Podhled 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BARBORAKYSK8FBE\barborakyskova</dc:creator>
  <cp:lastModifiedBy>Tyroň Adam</cp:lastModifiedBy>
  <dcterms:created xsi:type="dcterms:W3CDTF">2026-01-21T10:06:56Z</dcterms:created>
  <dcterms:modified xsi:type="dcterms:W3CDTF">2026-02-11T12:05:51Z</dcterms:modified>
</cp:coreProperties>
</file>